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activeTab="4"/>
  </bookViews>
  <sheets>
    <sheet name="PL" sheetId="1" r:id="rId1"/>
    <sheet name="BS" sheetId="2" r:id="rId2"/>
    <sheet name="EQUITY" sheetId="3" r:id="rId3"/>
    <sheet name="CASH" sheetId="4" r:id="rId4"/>
    <sheet name="NOTES" sheetId="5" r:id="rId5"/>
  </sheets>
  <definedNames>
    <definedName name="_xlnm.Print_Area" localSheetId="1">'BS'!$A$1:$H$61</definedName>
    <definedName name="_xlnm.Print_Area" localSheetId="3">'CASH'!$A$1:$J$68</definedName>
    <definedName name="_xlnm.Print_Area" localSheetId="4">'NOTES'!$A$1:$K$244</definedName>
    <definedName name="_xlnm.Print_Area" localSheetId="0">'PL'!$A$1:$F$56</definedName>
    <definedName name="_xlnm.Print_Titles" localSheetId="2">'EQUITY'!$1:$11</definedName>
  </definedNames>
  <calcPr fullCalcOnLoad="1"/>
</workbook>
</file>

<file path=xl/sharedStrings.xml><?xml version="1.0" encoding="utf-8"?>
<sst xmlns="http://schemas.openxmlformats.org/spreadsheetml/2006/main" count="433" uniqueCount="330">
  <si>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</si>
  <si>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</si>
  <si>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</si>
  <si>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</si>
  <si>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</si>
  <si>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</si>
  <si>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</si>
  <si>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</si>
  <si>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</si>
  <si>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</si>
  <si>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</si>
  <si>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</si>
  <si>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</si>
  <si>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</si>
  <si>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</si>
  <si>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</si>
  <si>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</si>
  <si>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</si>
  <si>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</si>
  <si>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</si>
  <si>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</si>
  <si>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</si>
  <si>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</si>
  <si>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</si>
  <si>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</si>
  <si>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</si>
  <si>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</si>
  <si>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</si>
  <si>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</si>
  <si>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</si>
  <si>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</si>
  <si>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</si>
  <si>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</si>
  <si>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</si>
  <si>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</si>
  <si>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</si>
  <si>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</si>
  <si>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</si>
  <si>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</si>
  <si>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</si>
  <si>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</si>
  <si>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</si>
  <si>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</si>
  <si>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</si>
  <si>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</si>
  <si>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</si>
  <si>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</si>
  <si>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</si>
  <si>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</si>
  <si>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</si>
  <si>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</si>
  <si>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</si>
  <si>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</si>
  <si>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</si>
  <si>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</si>
  <si>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</si>
  <si>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</si>
  <si>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</si>
  <si>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</si>
  <si>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</si>
  <si>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</si>
  <si>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</si>
  <si>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</si>
  <si>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</si>
  <si>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</si>
  <si>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</si>
  <si>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</si>
  <si>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</si>
  <si>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</si>
  <si>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</si>
  <si>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</si>
  <si>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</si>
  <si>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</si>
  <si>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</si>
  <si>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</si>
  <si>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</si>
  <si>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</si>
  <si>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</si>
  <si>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</si>
  <si>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</si>
  <si>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</si>
  <si>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</si>
  <si>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</si>
  <si>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</si>
  <si>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</si>
  <si>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Changes in the Composition of the Group</t>
  </si>
  <si>
    <t>RM ' 000</t>
  </si>
  <si>
    <t>Profit Forecast</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</si>
  <si>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</si>
  <si>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</si>
  <si>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</si>
  <si>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</si>
  <si>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</si>
  <si>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</si>
  <si>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</si>
  <si>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</si>
  <si>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</si>
  <si>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</si>
  <si>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</si>
  <si>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</si>
  <si>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</si>
  <si>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</si>
  <si>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Dilutive EPS (sen)</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</si>
  <si>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</si>
  <si>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</si>
  <si>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</si>
  <si>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</si>
  <si>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</si>
  <si>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</si>
  <si>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</si>
  <si>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</si>
  <si>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</si>
  <si>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</si>
  <si>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</si>
  <si>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</si>
  <si>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</si>
  <si>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</si>
  <si>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</si>
  <si>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</si>
  <si>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</si>
  <si>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</si>
  <si>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</si>
  <si>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</si>
  <si>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</si>
  <si>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</si>
  <si>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</si>
  <si>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</si>
  <si>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</si>
  <si>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</si>
  <si>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</si>
  <si>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</si>
  <si>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</si>
  <si>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</si>
  <si>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e)</t>
  </si>
  <si>
    <t>With CCM Pharma Sdn Bhd, a company in which Chemical Company of Malaysia Berhad has a direct interest of 100.0%</t>
  </si>
  <si>
    <t>Net assets per share (RM)</t>
  </si>
  <si>
    <t>Trade &amp; Other Receivables</t>
  </si>
  <si>
    <t xml:space="preserve"> </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</si>
  <si>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</si>
  <si>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</si>
  <si>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</si>
  <si>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</si>
  <si>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</si>
  <si>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</si>
  <si>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</si>
  <si>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</si>
  <si>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r>
      <t xml:space="preserve">CCM DUOPHARMA  BIOTECH BERHAD </t>
    </r>
    <r>
      <rPr>
        <sz val="10"/>
        <rFont val="Arial Black"/>
        <family val="2"/>
      </rPr>
      <t>(524271-W)</t>
    </r>
  </si>
  <si>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</si>
  <si>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</si>
  <si>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</si>
  <si>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</si>
  <si>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</si>
  <si>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</si>
  <si>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</si>
  <si>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</si>
  <si>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</si>
  <si>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</si>
  <si>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</si>
  <si>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</si>
  <si>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</si>
  <si>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</si>
  <si>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</si>
  <si>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</si>
  <si>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</si>
  <si>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</si>
  <si>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</si>
  <si>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</si>
  <si>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</si>
  <si>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</si>
  <si>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</si>
  <si>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</si>
  <si>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</si>
  <si>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</si>
  <si>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</si>
  <si>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</si>
  <si>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</si>
  <si>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</si>
  <si>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</si>
  <si>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</si>
  <si>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</si>
  <si>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</si>
  <si>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</si>
  <si>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</si>
  <si>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</si>
  <si>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</si>
  <si>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</si>
  <si>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Retained earnings</t>
  </si>
  <si>
    <t>Profit Before Tax</t>
  </si>
  <si>
    <t>Bad debt written off</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</si>
  <si>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</si>
  <si>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</si>
  <si>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</si>
  <si>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</si>
  <si>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</si>
  <si>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</si>
  <si>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</si>
  <si>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</si>
  <si>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</si>
  <si>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</si>
  <si>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</si>
  <si>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</si>
  <si>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</si>
  <si>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</si>
  <si>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</si>
  <si>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</si>
  <si>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</si>
  <si>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</si>
  <si>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</si>
  <si>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Intangible assets</t>
  </si>
  <si>
    <t>Tax refund</t>
  </si>
  <si>
    <t>Deposits placed with licensed financial institutions</t>
  </si>
  <si>
    <t>Cost assosiated to conversion of land to industrial status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</si>
  <si>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</si>
  <si>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</si>
  <si>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</si>
  <si>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</si>
  <si>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</si>
  <si>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</si>
  <si>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</si>
  <si>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Cash and cash equivalents as at 31 March</t>
  </si>
  <si>
    <r>
      <t xml:space="preserve">CCM DUOPHARMA BIOTECH BERHAD </t>
    </r>
    <r>
      <rPr>
        <b/>
        <sz val="10"/>
        <rFont val="Arial Black"/>
        <family val="2"/>
      </rPr>
      <t>(524271-W)</t>
    </r>
  </si>
  <si>
    <t>Prospects for the Remainder of Current Financial Year</t>
  </si>
  <si>
    <t>Proceed from issuance of shares</t>
  </si>
  <si>
    <t>MFRSs, Interpretations and amendments effective for annual periods beginning on or after 1 January 2018</t>
  </si>
  <si>
    <t>Current Tax Assets</t>
  </si>
  <si>
    <t>Translation</t>
  </si>
  <si>
    <t>Reserve</t>
  </si>
  <si>
    <t>Foreign currency translation differences for foreign operations</t>
  </si>
  <si>
    <t>MFRSs, Interpretations and amendments effective for annual periods beginning on or after 1 January 2019</t>
  </si>
  <si>
    <t>MFRSs, Interpretations and amendments effective for a date yet to be confirmed</t>
  </si>
  <si>
    <t>• Amendments to MFRS 10, Consolidated Financial Statements and MFRS 128, Investments in Associates and Joint Ventures – Sale or Contribution of Assets between an Investor and its Associate or Joint Venture</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</si>
  <si>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</si>
  <si>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Details of utilisation</t>
  </si>
  <si>
    <t>Proceeds utilisation
RM'000</t>
  </si>
  <si>
    <t>Actual utilisation
RM'000</t>
  </si>
  <si>
    <t>Balance unutilised
RM'000</t>
  </si>
  <si>
    <t>Repayment of bank borrowing</t>
  </si>
  <si>
    <t>Expansion of factory</t>
  </si>
  <si>
    <t>Estimated expenses</t>
  </si>
  <si>
    <t>There was no disposal of unquoted investment and/or properties during the current financial quarter.</t>
  </si>
  <si>
    <t>There were no issuance and/or repayment of debt and equity securities, share buy-backs, share cancellations, shares held as treasury shares and resale of treasury shares in the current financial period.</t>
  </si>
  <si>
    <t>Foreign currency translation</t>
  </si>
  <si>
    <t xml:space="preserve">   differences for foreign operations</t>
  </si>
  <si>
    <t>Foreign exchange translation differences</t>
  </si>
  <si>
    <t>Profit for the year</t>
  </si>
  <si>
    <t>Total comprehensive income attributable to:</t>
  </si>
  <si>
    <t xml:space="preserve">Net increase in cash and cash equivalents </t>
  </si>
  <si>
    <t>Deferred Tax Assets</t>
  </si>
  <si>
    <t xml:space="preserve"> &lt;-----------------------   Non-distributable   -----------------------&gt;</t>
  </si>
  <si>
    <t>(31/3/17)</t>
  </si>
  <si>
    <t xml:space="preserve"> 31 March 2017</t>
  </si>
  <si>
    <t>At 1 January 2017</t>
  </si>
  <si>
    <t>The Group's effective tax rate is lower than the statutory tax rate mainly due to tax incentive claimed during the financial quarter.</t>
  </si>
  <si>
    <t>FOR THE PERIOD ENDED 31 MARCH 2018</t>
  </si>
  <si>
    <t>AS AT 31 MARCH 2018</t>
  </si>
  <si>
    <t>31/12/2017</t>
  </si>
  <si>
    <t>31/3/2018</t>
  </si>
  <si>
    <t xml:space="preserve"> - The Condensed Consolidated Income Statement should be read in conjunction with the Audited Financial Statements for the year ended 31 December 2017 and the accompanying </t>
  </si>
  <si>
    <t>(The Condensed Consolidated Balance Sheet should be read in conjunction with the Audited Financial Statements for the year ended 31 December 2017 and the accompanying explanatory notes attached to the interim financial statements.)</t>
  </si>
  <si>
    <t>Profit and total comprehensive income for the period</t>
  </si>
  <si>
    <t>Transfer in accordance with section 618(2) of the Companies
 Act 2016</t>
  </si>
  <si>
    <t>2016 final dividend (4 sen per share)</t>
  </si>
  <si>
    <t>2017 interim dividend (2.5 sen)</t>
  </si>
  <si>
    <t>(The Condensed Consolidated Statement of Changes in Equity should be read in conjunction with the Audited Financial Statements for the year ended 31 December 2017 and the accompanying explanatory notes attached to the interim financial statements.)</t>
  </si>
  <si>
    <t>At 31 December 2017</t>
  </si>
  <si>
    <t>At 1 January 2018</t>
  </si>
  <si>
    <t>At 31 March 2018</t>
  </si>
  <si>
    <t>Quarterly Report On Results For The Period Ended 31 March 2018</t>
  </si>
  <si>
    <t>MFRSs, Interpretations and amendments effective for annual periods beginning on or after 1 January 2021</t>
  </si>
  <si>
    <t>• MFRS 17, Insurance Contracts</t>
  </si>
  <si>
    <t xml:space="preserve">• MFRS 9, Financial Instruments (2014)
• MFRS 15, Revenue from Contracts with Customers
• Clarifications to MFRS 15, Revenue from Contracts with Customers
• IC Interpretation 22, Foreign Currency Transactions and Advance Consideration
• Amendments to MFRS 1, First-time Adoption of Malaysian Financial Reporting Standards (Annual Improvements to MFRS Standards 2014-2016 Cycle)
• Amendments to MFRS 140, Investment Property – Transfers of Investment Property
</t>
  </si>
  <si>
    <t xml:space="preserve">• MFRS 16, Leases
• IC Interpretation 23, Uncertainty over Income Tax Treatments
• Amendments to MFRS 3, Business Combinations (Annual Improvements to MFRS Standards 2015-2017 Cycle)
• Amendments to MFRS 9, Financial Instruments – Prepayment Features with Negative Compensation
• Amendments to MFRS 112, Income Taxes (Annual Improvements to MFRS Standards 2015-2017 Cycle)
• Amendments to MFRS 123, Borrowing Costs (Annual Improvements to MFRS Standards 2015-2017 Cycle)
</t>
  </si>
  <si>
    <t>(31/3/18)</t>
  </si>
  <si>
    <t>(31/12/17)</t>
  </si>
  <si>
    <t>Qtr 4 2017</t>
  </si>
  <si>
    <t>As at 31 March 2018</t>
  </si>
  <si>
    <t>As at 31 Dec 2017</t>
  </si>
  <si>
    <t>There was no material litigation up to 28 May 2018 .</t>
  </si>
  <si>
    <t>The Directors do not recommend any interim dividend for the current quarter ended 31 March 2018. (2017: Nil)</t>
  </si>
  <si>
    <t>31/3/18</t>
  </si>
  <si>
    <t>Other than the above, there were no impairment of assets and gain or loss on derivatives for the current quarter and current period ended 31 Mac 2018</t>
  </si>
  <si>
    <t>The interim financial statements were authorised for issue by the Board of Directors in accordance with a resolution of the directors on 28 May 2018</t>
  </si>
  <si>
    <t>Ibrahim Hussin Salleh</t>
  </si>
  <si>
    <t>28 May 2018</t>
  </si>
  <si>
    <t>Net Revenue</t>
  </si>
  <si>
    <t>Acquisition of intangible assets</t>
  </si>
  <si>
    <t xml:space="preserve"> - The effect of accelerated depreciation, recognized in cost of sales, in current and future financial years is as follows:-</t>
  </si>
  <si>
    <t>FY 2017</t>
  </si>
  <si>
    <t>FY 2018</t>
  </si>
  <si>
    <t>FY2019</t>
  </si>
  <si>
    <t>Increase in depreciation expense (RM ‘000)</t>
  </si>
  <si>
    <r>
      <t xml:space="preserve">In view of the above and barring any unforeseen circumstances, </t>
    </r>
    <r>
      <rPr>
        <sz val="12"/>
        <color indexed="8"/>
        <rFont val="Arial Narrow"/>
        <family val="2"/>
      </rPr>
      <t>CCMD Group is expected to achieve satisfactory results in FY 2018.</t>
    </r>
  </si>
  <si>
    <t>b) On 27 February 2018, the Board of Directors of the Company has approved the following corporate proposals.</t>
  </si>
  <si>
    <t>i.</t>
  </si>
  <si>
    <t xml:space="preserve"> Proposed Bonus Issue of up to 371,945,333 new Bonus Shares on the basis of four (4) Bonus Share for every three (3) existing CCMD Shares held at an entitlement date to be determined and announced later.</t>
  </si>
  <si>
    <t>ii.</t>
  </si>
  <si>
    <t xml:space="preserve"> Proposed Dividend Reinvestment Plan which will provide shareholders of CCMD with the option to elect to reinvest their cash dividends in new CCMD Shares ( depending on the electable portion to be determined by the Board on a later date).</t>
  </si>
  <si>
    <t>iii.</t>
  </si>
  <si>
    <t>Proposed internal restructuring involving the transfer of the following:</t>
  </si>
  <si>
    <t>- Entire shareholding in CCM Biopharma Sdn Bhd (CCMBSB) and Negeri Pharmacy Sdn Bhd (NPSB) from CCM Pharmaceuticals  Sdn Bhd       (CCMP) to CCMD;</t>
  </si>
  <si>
    <t xml:space="preserve">- Entire shareholding in Upha Pharmaceuticals Manufacturing (M) Sdn Bhd (UPMSB) from Duopharma (M) Sdn Bhd (DMSB) to CCMD; and  </t>
  </si>
  <si>
    <t>- Partial settlement of intercompany loan owing by UPMSB to CCMD by way of capitalising such amount as an increase in the paid up capital of    UPMSB.</t>
  </si>
  <si>
    <t>CCMP and DMSB are wholly-owned subsidiaries of CCMD.  On completion of the exercise, CCMBSB, NPSB, and UPMSB will become direct wholly-owned subsidiaries of CCMD.</t>
  </si>
  <si>
    <t>For further details of the proposals, please refer to separate announcements by the Company.</t>
  </si>
  <si>
    <t>No dividend was paid during the current quarter. (2017:nil)</t>
  </si>
  <si>
    <t>(The Condensed Consolidated Cash Flow Statement should be read in conjunction with the Audited Financial Statements for the year ended 31 December 2017</t>
  </si>
  <si>
    <r>
      <t xml:space="preserve">There was no change in estimates that have a material effect in the current quarter results.
However, during previous financial year, the Group had conducted the following operational review and incorporated results thereof accordingly:-
</t>
    </r>
    <r>
      <rPr>
        <u val="single"/>
        <sz val="12"/>
        <rFont val="Arial Narrow"/>
        <family val="2"/>
      </rPr>
      <t xml:space="preserve">a) Machinery useful life in Oral Solid Dosage (OSD) plant (K1) in Klang. </t>
    </r>
    <r>
      <rPr>
        <sz val="12"/>
        <rFont val="Arial Narrow"/>
        <family val="2"/>
      </rPr>
      <t xml:space="preserve">
- As part of our manufacturing strategy, the Group has commenced construction of a new state of the art OSD plant (to be named K3) to replace the aging K1 facility. Construction of K3 is expected to take around 3 years to complete. Certain machinery has been identified to be transfered to K3, upon its completion with newly enhanced GMP features. In view of the above firm plan, the remaining unutilized machinery in K1 will have a finite useful life of approximately 3 years, and hence necessitates the need to accelerate depreciating current net book value with effect from 01/07/2017.
</t>
    </r>
  </si>
  <si>
    <t>Subsequent to Balance Sheet date, the Board has approved corporate proposals as disclosed in Note B7 below.</t>
  </si>
  <si>
    <t>C) On 13 April 2018, the Company has entered into a conditional share sale agreement with Chemicals Company of Malaysia Berhad (CCMB) for the acquisition of 806,450 PanGen Shares representing approximately 8.39% equity interest in PanGen for a total purchase consideration of RM59.16 million (equivalent to KRW16.35 billion) to be satisfied entirely in cash.</t>
  </si>
  <si>
    <t>Less : trade expense</t>
  </si>
  <si>
    <t>Qtr 1 2018</t>
  </si>
  <si>
    <t>The initial application of the above pronouncements did not have any material impact to the consolidated financial statements of the Group except as mentioned below.</t>
  </si>
  <si>
    <t xml:space="preserve">(ii) MFRS 15, Revenue from Contracts with Customers
MFRS 15 replaces the guidance in MFRS 111, Construction Contracts, MFRS 118, Revenue, IC Interpretation 13, Customer Loyalty Programmes, IC Interpretation 15, Agreements for Construction of Real Estate, IC Interpretation 18, Transfers of Assets from Customers and IC Interpretation 131, Revenue - Barter Transactions Involving Advertising Services.
Currently, the Group recognises revenue from contracts with customers on the basis of fair value of the consideration received or receivable, net of returns and allowances, trade discounts and volume rebates. Upon adoption of MFRS 15, the Group will recognise the revenue from contracts with customers that requires customer related costs that have previously been treated as distribution and marketing expenses to be allocated as a deduction of revenue.
There was no material impact on the Group’s consolidated financial statements upon application of MFRS 15.
</t>
  </si>
  <si>
    <t>The following are accounting standards, amendments and interpretations that have been issued by the Malaysian Accounting Standards Board (“MASB”) but have not been adopted by the Group:</t>
  </si>
  <si>
    <t xml:space="preserve">(i) MFRS 9 Financial Instruments
The Group adopted MFRS 9, Financial Instruments on 1 January 2018. MFRS 9 replaces the guidance in MFRS 139 Financial Instruments: Recognition and Measurement on the classification and measurement of financial assets and financial liabilities, impairment of financial assets, and on hedge accounting. MFRS 9 contains a new classification and measurement approach for financial assets that reflects the business model in which assets are managed and their cash flow characteristics.
The three principal classifications categories for financial assets are: measured at amortised cost, fair value through other comprehensive income (FVOCI) and fair value through profit or loss (FVTPL). The standard eliminates the existing MFRS 139 categories of held to maturity, loans and receivables and available for sale.
There was no material impact on the accounting for the Group's financial assets upon inital application of the new classification requirements.
</t>
  </si>
  <si>
    <t>MFRS 9 also replaces the incurred loss model in MFRS 139 with a forward-looking expected credit loss (ECL) model. Under MFRS 9, loss allowances will be measured on either 12 month ECLs or Lifetime ECLs. As allowed by the transitional provision of MFRS 9, the Group elected not to restate the comparatives. Adjustments arising from the initial application of the new impairment model has been recognised in the opening balance of the retained earnings and the carrying amount of the financial assets as at 1 January 2018 as disclosed below:</t>
  </si>
  <si>
    <t>In RM'000</t>
  </si>
  <si>
    <t>The following MFRSs and Amendments to MFRSs applicable to the Group have been adopted with effect from 1 January 2018 :</t>
  </si>
  <si>
    <t>Impact of adoption of MFRS 9 to</t>
  </si>
  <si>
    <t xml:space="preserve"> opening balance at 1 January 2018</t>
  </si>
  <si>
    <t>Decrease in retained earnings</t>
  </si>
  <si>
    <t>Decrease in trade and other receivables</t>
  </si>
  <si>
    <t>Decrease in deferred tax liabilities</t>
  </si>
  <si>
    <t xml:space="preserve"> 31 March 2018</t>
  </si>
  <si>
    <t>As at 31 March 2018, the status of the utilisation of proceeds pursuant to the rights issue exercise of the Company which was completed on 22 July 2015 are as follows:</t>
  </si>
  <si>
    <t>Investment property</t>
  </si>
  <si>
    <t>The Group recorded a net revenue and PBT of RM133.26 million and RM13.26 million respectively for current period ended 31 March 2018 as compared to RM120.99 million and RM11.18 million for the corresponding period last year. The Group's revenue and PBT thereof have improved as compared to last year corresponding period mainly due to higher demand from private and public health sector.</t>
  </si>
  <si>
    <t>The Group recorded a net revenue and PBT of RM133.26 million and RM13.26 million respectively for current quarter ended 31 March 2018 as compared to RM107.59 million and RM11.11 million for the preceding financial quarter. The Group's revenue and PBT thereof have improved as compared to last year corresponding period mainly due to higher demand from private and public health sector.</t>
  </si>
  <si>
    <r>
      <t>Malaysia's GDP is expected to grow between 5.5% to 5.8% in 2018, led by domestic demand (MIER). In tandem with the growth, CCMD is expected to see healthy demand from all business segments, boosted further by introduction of new products into the market. In addition to GDP growth, Government has announced on 27 October 2017 in 2018 National Budget the allocation of</t>
    </r>
    <r>
      <rPr>
        <b/>
        <sz val="12"/>
        <rFont val="Arial Narrow"/>
        <family val="2"/>
      </rPr>
      <t xml:space="preserve"> </t>
    </r>
    <r>
      <rPr>
        <sz val="12"/>
        <rFont val="Arial Narrow"/>
        <family val="2"/>
      </rPr>
      <t xml:space="preserve">RM 4.1 billion on the supply of drugs and consumables to all government hospital and facilities. These give a positive outlook for the pharmaceutical industry in 2018 which CCMD is expected to tap into these opportunities by enhancing our participation in public sector business. </t>
    </r>
  </si>
  <si>
    <t xml:space="preserve">The Group will also continue its foray into the specialty products as one of its strategies moving forward to create a pool of niche products. Recent strengthening of Ringgit Malaysia is expected to result in lower cost of imported raw material and packaging material.
</t>
  </si>
</sst>
</file>

<file path=xl/styles.xml><?xml version="1.0" encoding="utf-8"?>
<styleSheet xmlns="http://schemas.openxmlformats.org/spreadsheetml/2006/main">
  <numFmts count="57">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BZ$&quot;#,##0_);\(&quot;BZ$&quot;#,##0\)"/>
    <numFmt numFmtId="185" formatCode="&quot;BZ$&quot;#,##0_);[Red]\(&quot;BZ$&quot;#,##0\)"/>
    <numFmt numFmtId="186" formatCode="&quot;BZ$&quot;#,##0.00_);\(&quot;BZ$&quot;#,##0.00\)"/>
    <numFmt numFmtId="187" formatCode="&quot;BZ$&quot;#,##0.00_);[Red]\(&quot;BZ$&quot;#,##0.00\)"/>
    <numFmt numFmtId="188" formatCode="_(&quot;BZ$&quot;* #,##0_);_(&quot;BZ$&quot;* \(#,##0\);_(&quot;BZ$&quot;* &quot;-&quot;_);_(@_)"/>
    <numFmt numFmtId="189" formatCode="_(&quot;BZ$&quot;* #,##0.00_);_(&quot;BZ$&quot;* \(#,##0.00\);_(&quot;BZ$&quot;* &quot;-&quot;??_);_(@_)"/>
    <numFmt numFmtId="190" formatCode="&quot;R&quot;#,##0_);\(&quot;R&quot;#,##0\)"/>
    <numFmt numFmtId="191" formatCode="&quot;R&quot;#,##0_);[Red]\(&quot;R&quot;#,##0\)"/>
    <numFmt numFmtId="192" formatCode="&quot;R&quot;#,##0.00_);\(&quot;R&quot;#,##0.00\)"/>
    <numFmt numFmtId="193" formatCode="&quot;R&quot;#,##0.00_);[Red]\(&quot;R&quot;#,##0.00\)"/>
    <numFmt numFmtId="194" formatCode="_(&quot;R&quot;* #,##0_);_(&quot;R&quot;* \(#,##0\);_(&quot;R&quot;* &quot;-&quot;_);_(@_)"/>
    <numFmt numFmtId="195" formatCode="_(&quot;R&quot;* #,##0.00_);_(&quot;R&quot;* \(#,##0.00\);_(&quot;R&quot;* &quot;-&quot;??_);_(@_)"/>
    <numFmt numFmtId="196" formatCode="_(* #,##0_);_(* \(#,##0\);_(* &quot;-&quot;??_);_(@_)"/>
    <numFmt numFmtId="197" formatCode="0.0_);\(0.0\)"/>
    <numFmt numFmtId="198" formatCode="_(* #,##0.000_);_(* \(#,##0.000\);_(* &quot;-&quot;_);_(@_)"/>
    <numFmt numFmtId="199" formatCode="_(* #,##0.00_);_(* \(#,##0.00\);_(* &quot;-&quot;_);_(@_)"/>
    <numFmt numFmtId="200" formatCode="_(* #,##0.0_);_(* \(#,##0.0\);_(* &quot;-&quot;??_);_(@_)"/>
    <numFmt numFmtId="201" formatCode="&quot;Yes&quot;;&quot;Yes&quot;;&quot;No&quot;"/>
    <numFmt numFmtId="202" formatCode="&quot;True&quot;;&quot;True&quot;;&quot;False&quot;"/>
    <numFmt numFmtId="203" formatCode="&quot;On&quot;;&quot;On&quot;;&quot;Off&quot;"/>
    <numFmt numFmtId="204" formatCode="_(* #,##0.000_);_(* \(#,##0.000\);_(* &quot;-&quot;??_);_(@_)"/>
    <numFmt numFmtId="205" formatCode="0.00_);\(0.00\)"/>
    <numFmt numFmtId="206" formatCode="_(* #,##0.0_);_(* \(#,##0.0\);_(* &quot;-&quot;_);_(@_)"/>
    <numFmt numFmtId="207" formatCode="0_);\(0\)"/>
    <numFmt numFmtId="208" formatCode="[$€-2]\ #,##0.00_);[Red]\([$€-2]\ #,##0.00\)"/>
    <numFmt numFmtId="209" formatCode="#,##0.0"/>
    <numFmt numFmtId="210" formatCode="0.0"/>
    <numFmt numFmtId="211" formatCode="_(* #,##0.0000_);_(* \(#,##0.0000\);_(* &quot;-&quot;??_);_(@_)"/>
    <numFmt numFmtId="212" formatCode="[$-409]dddd\,\ mmmm\ dd\,\ yyyy"/>
  </numFmts>
  <fonts count="80">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12"/>
      <name val="Cambria"/>
      <family val="1"/>
    </font>
    <font>
      <sz val="12"/>
      <name val="Cambria"/>
      <family val="1"/>
    </font>
    <font>
      <sz val="10"/>
      <color indexed="10"/>
      <name val="Arial Narrow"/>
      <family val="2"/>
    </font>
    <font>
      <sz val="12"/>
      <color indexed="10"/>
      <name val="Times New Roman"/>
      <family val="1"/>
    </font>
    <font>
      <sz val="10"/>
      <color indexed="9"/>
      <name val="Arial Narrow"/>
      <family val="2"/>
    </font>
    <font>
      <b/>
      <sz val="10"/>
      <color indexed="10"/>
      <name val="Arial Narrow"/>
      <family val="2"/>
    </font>
    <font>
      <sz val="12"/>
      <color indexed="10"/>
      <name val="Arial Narrow"/>
      <family val="2"/>
    </font>
    <font>
      <b/>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
      <sz val="12"/>
      <color rgb="FFFF0000"/>
      <name val="Times New Roman"/>
      <family val="1"/>
    </font>
    <font>
      <sz val="10"/>
      <color theme="0"/>
      <name val="Arial Narrow"/>
      <family val="2"/>
    </font>
    <font>
      <b/>
      <sz val="10"/>
      <color rgb="FFFF0000"/>
      <name val="Arial Narrow"/>
      <family val="2"/>
    </font>
    <font>
      <sz val="12"/>
      <color rgb="FFFF0000"/>
      <name val="Arial Narrow"/>
      <family val="2"/>
    </font>
    <font>
      <b/>
      <sz val="12"/>
      <color rgb="FFFF0000"/>
      <name val="Arial Narrow"/>
      <family val="2"/>
    </font>
    <font>
      <sz val="12"/>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style="thin"/>
      <top style="double"/>
      <bottom>
        <color indexed="63"/>
      </bottom>
    </border>
    <border>
      <left style="thin"/>
      <right>
        <color indexed="63"/>
      </right>
      <top style="thin"/>
      <bottom style="double"/>
    </border>
    <border>
      <left style="thin"/>
      <right>
        <color indexed="63"/>
      </right>
      <top style="thin"/>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6">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60" applyFont="1" applyFill="1" applyBorder="1" applyAlignment="1">
      <alignment vertical="center"/>
      <protection/>
    </xf>
    <xf numFmtId="0" fontId="15" fillId="0" borderId="11" xfId="60" applyFont="1" applyFill="1" applyBorder="1" applyAlignment="1">
      <alignment vertical="center"/>
      <protection/>
    </xf>
    <xf numFmtId="169" fontId="17" fillId="0" borderId="12" xfId="60" applyNumberFormat="1" applyFont="1" applyFill="1" applyBorder="1" applyAlignment="1">
      <alignment horizontal="center" vertical="center"/>
      <protection/>
    </xf>
    <xf numFmtId="0" fontId="17" fillId="0" borderId="11" xfId="60" applyFont="1" applyFill="1" applyBorder="1" applyAlignment="1">
      <alignment vertical="center"/>
      <protection/>
    </xf>
    <xf numFmtId="0" fontId="15" fillId="0" borderId="11" xfId="60" applyFont="1" applyFill="1" applyBorder="1" applyAlignment="1">
      <alignment horizontal="justify" vertical="center"/>
      <protection/>
    </xf>
    <xf numFmtId="169" fontId="17" fillId="0" borderId="13" xfId="60" applyNumberFormat="1" applyFont="1" applyFill="1" applyBorder="1" applyAlignment="1">
      <alignment vertical="center"/>
      <protection/>
    </xf>
    <xf numFmtId="0" fontId="17" fillId="0" borderId="11" xfId="60" applyFont="1" applyFill="1" applyBorder="1" applyAlignment="1">
      <alignment horizontal="justify" vertical="top" wrapText="1"/>
      <protection/>
    </xf>
    <xf numFmtId="0" fontId="17" fillId="0" borderId="11" xfId="60" applyFont="1" applyFill="1" applyBorder="1" applyAlignment="1">
      <alignment horizontal="justify" vertical="center"/>
      <protection/>
    </xf>
    <xf numFmtId="199" fontId="17" fillId="0" borderId="13" xfId="60" applyNumberFormat="1" applyFont="1" applyFill="1" applyBorder="1" applyAlignment="1">
      <alignment vertical="center"/>
      <protection/>
    </xf>
    <xf numFmtId="169" fontId="15" fillId="0" borderId="0" xfId="60" applyNumberFormat="1" applyFont="1" applyFill="1" applyAlignment="1">
      <alignment vertical="center"/>
      <protection/>
    </xf>
    <xf numFmtId="169"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9"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169"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169" fontId="1"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96"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169" fontId="13" fillId="0" borderId="0" xfId="0" applyNumberFormat="1" applyFont="1" applyFill="1" applyBorder="1" applyAlignment="1">
      <alignment vertical="center"/>
    </xf>
    <xf numFmtId="196"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169" fontId="1" fillId="0" borderId="14" xfId="0" applyNumberFormat="1" applyFont="1" applyFill="1" applyBorder="1" applyAlignment="1">
      <alignment vertical="center"/>
    </xf>
    <xf numFmtId="196" fontId="1" fillId="0" borderId="0" xfId="42" applyNumberFormat="1" applyFont="1" applyFill="1" applyAlignment="1">
      <alignment horizontal="right"/>
    </xf>
    <xf numFmtId="169" fontId="3" fillId="0" borderId="15" xfId="0" applyNumberFormat="1" applyFont="1" applyFill="1" applyBorder="1" applyAlignment="1">
      <alignment vertical="center"/>
    </xf>
    <xf numFmtId="169" fontId="3" fillId="0" borderId="16"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justify"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9" xfId="0" applyFont="1" applyFill="1" applyBorder="1" applyAlignment="1">
      <alignment horizontal="justify" vertical="center"/>
    </xf>
    <xf numFmtId="0" fontId="3" fillId="0" borderId="19"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169"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169" fontId="0" fillId="0" borderId="11" xfId="42" applyNumberFormat="1" applyFont="1" applyFill="1" applyBorder="1" applyAlignment="1">
      <alignment horizontal="right" vertical="center"/>
    </xf>
    <xf numFmtId="196" fontId="0" fillId="0" borderId="13" xfId="42" applyNumberFormat="1" applyFont="1" applyFill="1" applyBorder="1" applyAlignment="1">
      <alignment horizontal="right" vertical="center"/>
    </xf>
    <xf numFmtId="0" fontId="0" fillId="0" borderId="13" xfId="0" applyFont="1" applyFill="1" applyBorder="1" applyAlignment="1">
      <alignment horizontal="left" vertical="center"/>
    </xf>
    <xf numFmtId="196"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6" fontId="0" fillId="0" borderId="20" xfId="42" applyNumberFormat="1" applyFont="1" applyFill="1" applyBorder="1" applyAlignment="1">
      <alignment horizontal="right" vertical="center"/>
    </xf>
    <xf numFmtId="0" fontId="0" fillId="0" borderId="19" xfId="0" applyFont="1" applyFill="1" applyBorder="1" applyAlignment="1">
      <alignment horizontal="left" vertical="center"/>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196" fontId="1" fillId="0" borderId="0" xfId="42" applyNumberFormat="1" applyFont="1" applyFill="1" applyAlignment="1">
      <alignment/>
    </xf>
    <xf numFmtId="196" fontId="1" fillId="0" borderId="14" xfId="42" applyNumberFormat="1" applyFont="1" applyFill="1" applyBorder="1" applyAlignment="1">
      <alignment/>
    </xf>
    <xf numFmtId="169" fontId="1" fillId="0" borderId="0" xfId="0" applyNumberFormat="1" applyFont="1" applyFill="1" applyAlignment="1">
      <alignment vertical="top" wrapText="1"/>
    </xf>
    <xf numFmtId="0" fontId="1" fillId="0" borderId="0" xfId="0" applyFont="1" applyFill="1" applyAlignment="1">
      <alignment horizontal="center" vertical="top" wrapText="1"/>
    </xf>
    <xf numFmtId="0" fontId="8" fillId="0" borderId="0" xfId="0" applyFont="1" applyFill="1" applyBorder="1" applyAlignment="1">
      <alignment horizontal="left"/>
    </xf>
    <xf numFmtId="0" fontId="12" fillId="0" borderId="0" xfId="0" applyFont="1" applyFill="1" applyAlignment="1">
      <alignment horizontal="left" vertical="top" wrapText="1" indent="3"/>
    </xf>
    <xf numFmtId="169" fontId="1" fillId="0" borderId="0" xfId="0" applyNumberFormat="1" applyFont="1" applyFill="1" applyBorder="1" applyAlignment="1">
      <alignment vertical="top" wrapText="1"/>
    </xf>
    <xf numFmtId="0" fontId="3" fillId="0" borderId="0" xfId="59" applyFont="1" applyFill="1" applyAlignment="1">
      <alignment horizontal="center" vertical="center"/>
      <protection/>
    </xf>
    <xf numFmtId="0" fontId="1" fillId="0" borderId="0" xfId="59" applyFont="1" applyFill="1" applyAlignment="1">
      <alignment vertical="center"/>
      <protection/>
    </xf>
    <xf numFmtId="0" fontId="3" fillId="0" borderId="0" xfId="59"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96" fontId="1" fillId="0" borderId="16" xfId="42" applyNumberFormat="1" applyFont="1" applyFill="1" applyBorder="1" applyAlignment="1">
      <alignment/>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169" fontId="1" fillId="0" borderId="20" xfId="0" applyNumberFormat="1" applyFont="1" applyFill="1" applyBorder="1" applyAlignment="1">
      <alignment vertical="top" wrapText="1"/>
    </xf>
    <xf numFmtId="196" fontId="1" fillId="0" borderId="0" xfId="42" applyNumberFormat="1" applyFont="1" applyFill="1" applyBorder="1" applyAlignment="1">
      <alignment/>
    </xf>
    <xf numFmtId="196" fontId="1" fillId="0" borderId="17" xfId="42" applyNumberFormat="1" applyFont="1" applyFill="1" applyBorder="1" applyAlignment="1">
      <alignment/>
    </xf>
    <xf numFmtId="0" fontId="3" fillId="0" borderId="0" xfId="60"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20" fillId="0" borderId="0" xfId="0" applyFont="1" applyFill="1" applyAlignment="1">
      <alignment horizontal="left" vertical="top" wrapText="1" indent="3"/>
    </xf>
    <xf numFmtId="0" fontId="8" fillId="0" borderId="0" xfId="0" applyFont="1" applyFill="1" applyBorder="1" applyAlignment="1">
      <alignment/>
    </xf>
    <xf numFmtId="0" fontId="12" fillId="0" borderId="0" xfId="0" applyFont="1" applyFill="1" applyAlignment="1">
      <alignment horizontal="left" indent="3"/>
    </xf>
    <xf numFmtId="0" fontId="12" fillId="0" borderId="0" xfId="0" applyFont="1" applyFill="1" applyAlignment="1">
      <alignment horizontal="justify"/>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25" fillId="0" borderId="0" xfId="0" applyFont="1" applyFill="1" applyBorder="1" applyAlignment="1">
      <alignmen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xf>
    <xf numFmtId="169" fontId="1" fillId="0" borderId="0" xfId="0" applyNumberFormat="1" applyFont="1" applyFill="1" applyBorder="1" applyAlignment="1">
      <alignment/>
    </xf>
    <xf numFmtId="196" fontId="26"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6" fontId="1" fillId="0" borderId="15" xfId="42" applyNumberFormat="1" applyFont="1" applyFill="1" applyBorder="1" applyAlignment="1">
      <alignment horizontal="left" vertical="top" wrapText="1"/>
    </xf>
    <xf numFmtId="196" fontId="1" fillId="0" borderId="0" xfId="42" applyNumberFormat="1" applyFont="1" applyFill="1" applyBorder="1" applyAlignment="1">
      <alignment horizontal="left" vertical="top" wrapText="1"/>
    </xf>
    <xf numFmtId="196" fontId="27" fillId="0" borderId="0" xfId="42" applyNumberFormat="1" applyFont="1" applyFill="1" applyBorder="1" applyAlignment="1">
      <alignment vertical="center"/>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6" fontId="1" fillId="0" borderId="0" xfId="42" applyNumberFormat="1" applyFont="1" applyFill="1" applyBorder="1" applyAlignment="1">
      <alignment horizontal="right" vertical="top" wrapText="1"/>
    </xf>
    <xf numFmtId="196" fontId="8" fillId="0" borderId="0" xfId="42" applyNumberFormat="1" applyFont="1" applyFill="1" applyAlignment="1">
      <alignment horizontal="right"/>
    </xf>
    <xf numFmtId="0" fontId="1" fillId="0" borderId="0" xfId="0" applyFont="1" applyFill="1" applyAlignment="1">
      <alignment horizontal="left"/>
    </xf>
    <xf numFmtId="196" fontId="1" fillId="0" borderId="14" xfId="42" applyNumberFormat="1" applyFont="1" applyFill="1" applyBorder="1" applyAlignment="1">
      <alignment horizontal="right" vertical="top" wrapText="1"/>
    </xf>
    <xf numFmtId="196" fontId="8" fillId="0" borderId="0" xfId="42" applyNumberFormat="1" applyFont="1" applyFill="1" applyAlignment="1">
      <alignment vertical="top" wrapText="1"/>
    </xf>
    <xf numFmtId="169" fontId="1" fillId="0" borderId="0" xfId="0" applyNumberFormat="1" applyFont="1" applyFill="1" applyAlignment="1">
      <alignment horizontal="right" vertical="top" wrapText="1"/>
    </xf>
    <xf numFmtId="169" fontId="1" fillId="0" borderId="0" xfId="0" applyNumberFormat="1" applyFont="1" applyFill="1" applyAlignment="1">
      <alignment horizontal="left" vertical="top" wrapText="1"/>
    </xf>
    <xf numFmtId="169" fontId="1" fillId="0" borderId="16" xfId="0" applyNumberFormat="1" applyFont="1" applyFill="1" applyBorder="1" applyAlignment="1">
      <alignment vertical="top" wrapText="1"/>
    </xf>
    <xf numFmtId="37" fontId="28" fillId="0" borderId="0" xfId="0" applyNumberFormat="1" applyFont="1" applyFill="1" applyBorder="1" applyAlignment="1">
      <alignment vertical="top" wrapText="1"/>
    </xf>
    <xf numFmtId="0" fontId="8" fillId="0" borderId="18" xfId="0" applyFont="1" applyFill="1" applyBorder="1" applyAlignment="1">
      <alignment horizontal="center"/>
    </xf>
    <xf numFmtId="0" fontId="8" fillId="0" borderId="13" xfId="0" applyFont="1" applyFill="1" applyBorder="1" applyAlignment="1">
      <alignment horizontal="center"/>
    </xf>
    <xf numFmtId="15" fontId="8" fillId="0" borderId="19" xfId="0" applyNumberFormat="1" applyFont="1" applyFill="1" applyBorder="1" applyAlignment="1" quotePrefix="1">
      <alignment horizontal="center"/>
    </xf>
    <xf numFmtId="0" fontId="28" fillId="0" borderId="0" xfId="0" applyFont="1" applyFill="1" applyAlignment="1">
      <alignment horizontal="center" vertical="top" wrapText="1"/>
    </xf>
    <xf numFmtId="0" fontId="1" fillId="0" borderId="0" xfId="0" applyFont="1" applyFill="1" applyBorder="1" applyAlignment="1">
      <alignment horizontal="left"/>
    </xf>
    <xf numFmtId="196" fontId="1" fillId="0" borderId="0" xfId="42" applyNumberFormat="1" applyFont="1" applyFill="1" applyAlignment="1">
      <alignment vertical="top" wrapText="1"/>
    </xf>
    <xf numFmtId="0" fontId="1" fillId="0" borderId="0" xfId="0" applyFont="1" applyFill="1" applyBorder="1" applyAlignment="1" quotePrefix="1">
      <alignment horizontal="left"/>
    </xf>
    <xf numFmtId="196" fontId="1" fillId="0" borderId="0" xfId="42" applyNumberFormat="1" applyFont="1" applyFill="1" applyBorder="1" applyAlignment="1">
      <alignment horizontal="left"/>
    </xf>
    <xf numFmtId="196" fontId="1" fillId="0" borderId="0" xfId="42" applyNumberFormat="1" applyFont="1" applyFill="1" applyAlignment="1">
      <alignment horizontal="center" vertical="top" wrapText="1"/>
    </xf>
    <xf numFmtId="196" fontId="1" fillId="0" borderId="20" xfId="42" applyNumberFormat="1" applyFont="1" applyFill="1" applyBorder="1" applyAlignment="1">
      <alignment horizontal="left"/>
    </xf>
    <xf numFmtId="196" fontId="8" fillId="0" borderId="0" xfId="42" applyNumberFormat="1" applyFont="1" applyFill="1" applyBorder="1" applyAlignment="1">
      <alignment horizontal="left"/>
    </xf>
    <xf numFmtId="171" fontId="1" fillId="0" borderId="15" xfId="42" applyNumberFormat="1" applyFont="1" applyFill="1" applyBorder="1" applyAlignment="1">
      <alignment horizontal="left"/>
    </xf>
    <xf numFmtId="196" fontId="26" fillId="0" borderId="0" xfId="42" applyNumberFormat="1" applyFont="1" applyFill="1" applyAlignment="1">
      <alignment vertical="top" wrapText="1"/>
    </xf>
    <xf numFmtId="0" fontId="1" fillId="0" borderId="0" xfId="0" applyFont="1" applyFill="1" applyAlignment="1">
      <alignment horizontal="left" vertical="top"/>
    </xf>
    <xf numFmtId="0" fontId="47" fillId="0" borderId="0" xfId="0" applyFont="1" applyFill="1" applyAlignment="1">
      <alignment/>
    </xf>
    <xf numFmtId="0" fontId="48" fillId="0" borderId="0" xfId="0" applyFont="1" applyFill="1" applyAlignment="1">
      <alignment/>
    </xf>
    <xf numFmtId="0" fontId="49" fillId="0" borderId="0" xfId="0" applyFont="1" applyFill="1" applyAlignment="1">
      <alignment/>
    </xf>
    <xf numFmtId="196" fontId="0" fillId="0" borderId="0" xfId="0" applyNumberFormat="1" applyFont="1" applyFill="1" applyAlignment="1">
      <alignment/>
    </xf>
    <xf numFmtId="199" fontId="17" fillId="0" borderId="19" xfId="60" applyNumberFormat="1" applyFont="1" applyFill="1" applyBorder="1" applyAlignment="1">
      <alignment horizontal="center" vertical="center"/>
      <protection/>
    </xf>
    <xf numFmtId="171" fontId="3" fillId="0" borderId="0" xfId="42" applyNumberFormat="1" applyFont="1" applyFill="1" applyBorder="1" applyAlignment="1">
      <alignment vertical="center"/>
    </xf>
    <xf numFmtId="196" fontId="3" fillId="0" borderId="0" xfId="42" applyNumberFormat="1" applyFont="1" applyFill="1" applyBorder="1" applyAlignment="1">
      <alignment vertical="center"/>
    </xf>
    <xf numFmtId="37" fontId="0" fillId="0" borderId="20" xfId="0" applyNumberFormat="1" applyFont="1" applyFill="1" applyBorder="1" applyAlignment="1">
      <alignment horizontal="right" vertical="center"/>
    </xf>
    <xf numFmtId="0" fontId="2" fillId="0" borderId="0" xfId="0" applyFont="1" applyFill="1" applyAlignment="1">
      <alignment horizontal="left" vertical="center" wrapText="1"/>
    </xf>
    <xf numFmtId="49" fontId="16" fillId="0" borderId="18" xfId="60" applyNumberFormat="1" applyFont="1" applyFill="1" applyBorder="1" applyAlignment="1">
      <alignment horizontal="center" vertical="center"/>
      <protection/>
    </xf>
    <xf numFmtId="49" fontId="16" fillId="0" borderId="21" xfId="60" applyNumberFormat="1" applyFont="1" applyFill="1" applyBorder="1" applyAlignment="1">
      <alignment horizontal="center" vertical="center"/>
      <protection/>
    </xf>
    <xf numFmtId="49" fontId="16" fillId="0" borderId="13" xfId="60" applyNumberFormat="1" applyFont="1" applyFill="1" applyBorder="1" applyAlignment="1">
      <alignment horizontal="center" vertical="center"/>
      <protection/>
    </xf>
    <xf numFmtId="49" fontId="16" fillId="0" borderId="22" xfId="60" applyNumberFormat="1" applyFont="1" applyFill="1" applyBorder="1" applyAlignment="1">
      <alignment horizontal="center" vertical="center"/>
      <protection/>
    </xf>
    <xf numFmtId="14" fontId="16" fillId="0" borderId="13" xfId="60" applyNumberFormat="1" applyFont="1" applyFill="1" applyBorder="1" applyAlignment="1">
      <alignment horizontal="center" vertical="center"/>
      <protection/>
    </xf>
    <xf numFmtId="169" fontId="16" fillId="0" borderId="13" xfId="60" applyNumberFormat="1" applyFont="1" applyFill="1" applyBorder="1" applyAlignment="1">
      <alignment horizontal="center" vertical="center"/>
      <protection/>
    </xf>
    <xf numFmtId="169" fontId="15" fillId="0" borderId="19" xfId="60" applyNumberFormat="1" applyFont="1" applyFill="1" applyBorder="1" applyAlignment="1">
      <alignment vertical="center"/>
      <protection/>
    </xf>
    <xf numFmtId="169" fontId="15" fillId="0" borderId="13" xfId="60" applyNumberFormat="1" applyFont="1" applyFill="1" applyBorder="1" applyAlignment="1">
      <alignment vertical="center"/>
      <protection/>
    </xf>
    <xf numFmtId="9" fontId="15" fillId="0" borderId="13" xfId="63" applyFont="1" applyFill="1" applyBorder="1" applyAlignment="1">
      <alignment vertical="center"/>
    </xf>
    <xf numFmtId="169" fontId="17" fillId="0" borderId="23" xfId="60" applyNumberFormat="1" applyFont="1" applyFill="1" applyBorder="1" applyAlignment="1">
      <alignment vertical="center"/>
      <protection/>
    </xf>
    <xf numFmtId="9" fontId="17" fillId="0" borderId="13" xfId="63" applyFont="1" applyFill="1" applyBorder="1" applyAlignment="1">
      <alignment vertical="center"/>
    </xf>
    <xf numFmtId="199" fontId="15" fillId="0" borderId="13" xfId="60" applyNumberFormat="1" applyFont="1" applyFill="1" applyBorder="1" applyAlignment="1">
      <alignment vertical="center"/>
      <protection/>
    </xf>
    <xf numFmtId="169" fontId="17" fillId="0" borderId="24" xfId="60" applyNumberFormat="1" applyFont="1" applyFill="1" applyBorder="1" applyAlignment="1">
      <alignment vertical="center"/>
      <protection/>
    </xf>
    <xf numFmtId="169" fontId="15" fillId="0" borderId="11" xfId="60" applyNumberFormat="1" applyFont="1" applyFill="1" applyBorder="1" applyAlignment="1">
      <alignment horizontal="center" vertical="center"/>
      <protection/>
    </xf>
    <xf numFmtId="169" fontId="15" fillId="0" borderId="13" xfId="60" applyNumberFormat="1" applyFont="1" applyFill="1" applyBorder="1" applyAlignment="1">
      <alignment horizontal="center" vertical="center"/>
      <protection/>
    </xf>
    <xf numFmtId="199" fontId="17" fillId="0" borderId="11" xfId="60" applyNumberFormat="1" applyFont="1" applyFill="1" applyBorder="1" applyAlignment="1">
      <alignment vertical="center"/>
      <protection/>
    </xf>
    <xf numFmtId="199" fontId="17" fillId="0" borderId="12" xfId="60" applyNumberFormat="1" applyFont="1" applyFill="1" applyBorder="1" applyAlignment="1">
      <alignment vertical="center"/>
      <protection/>
    </xf>
    <xf numFmtId="199" fontId="17" fillId="0" borderId="19" xfId="60" applyNumberFormat="1" applyFont="1" applyFill="1" applyBorder="1" applyAlignment="1">
      <alignment vertical="center"/>
      <protection/>
    </xf>
    <xf numFmtId="37" fontId="0" fillId="0" borderId="13" xfId="42" applyNumberFormat="1" applyFont="1" applyFill="1" applyBorder="1" applyAlignment="1">
      <alignment horizontal="right" vertical="center"/>
    </xf>
    <xf numFmtId="0" fontId="73" fillId="0" borderId="0" xfId="0" applyFont="1" applyFill="1" applyAlignment="1">
      <alignment/>
    </xf>
    <xf numFmtId="0" fontId="74" fillId="0" borderId="0" xfId="0" applyFont="1" applyFill="1" applyBorder="1" applyAlignment="1">
      <alignment vertical="top" wrapText="1"/>
    </xf>
    <xf numFmtId="3" fontId="0" fillId="0" borderId="11"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6" fontId="0" fillId="0" borderId="11" xfId="44" applyNumberFormat="1" applyFont="1" applyFill="1" applyBorder="1" applyAlignment="1">
      <alignment horizontal="right" vertical="center"/>
    </xf>
    <xf numFmtId="196" fontId="0" fillId="0" borderId="13" xfId="44" applyNumberFormat="1" applyFont="1" applyFill="1" applyBorder="1" applyAlignment="1">
      <alignment horizontal="right" vertical="center"/>
    </xf>
    <xf numFmtId="0" fontId="0" fillId="0" borderId="13" xfId="0" applyFont="1" applyFill="1" applyBorder="1" applyAlignment="1">
      <alignment horizontal="left" vertical="center" wrapText="1"/>
    </xf>
    <xf numFmtId="3" fontId="0" fillId="0" borderId="20" xfId="0" applyNumberFormat="1" applyFont="1" applyFill="1" applyBorder="1" applyAlignment="1">
      <alignment horizontal="right" vertical="center"/>
    </xf>
    <xf numFmtId="196" fontId="0" fillId="0" borderId="0" xfId="42" applyNumberFormat="1" applyFont="1" applyFill="1" applyBorder="1" applyAlignment="1">
      <alignment horizontal="right" vertical="center"/>
    </xf>
    <xf numFmtId="0" fontId="75" fillId="0" borderId="0" xfId="0" applyFont="1" applyFill="1" applyBorder="1" applyAlignment="1">
      <alignment/>
    </xf>
    <xf numFmtId="171" fontId="75" fillId="0" borderId="0" xfId="0" applyNumberFormat="1" applyFont="1" applyFill="1" applyBorder="1" applyAlignment="1">
      <alignment/>
    </xf>
    <xf numFmtId="196" fontId="73" fillId="0" borderId="0" xfId="44" applyNumberFormat="1" applyFont="1" applyFill="1" applyAlignment="1">
      <alignment/>
    </xf>
    <xf numFmtId="0" fontId="73" fillId="0" borderId="0" xfId="0" applyFont="1" applyFill="1" applyAlignment="1">
      <alignment horizontal="center"/>
    </xf>
    <xf numFmtId="171" fontId="73" fillId="0" borderId="0" xfId="0" applyNumberFormat="1" applyFont="1" applyFill="1" applyAlignment="1">
      <alignment/>
    </xf>
    <xf numFmtId="14" fontId="73" fillId="0" borderId="0" xfId="0" applyNumberFormat="1" applyFont="1" applyFill="1" applyBorder="1" applyAlignment="1">
      <alignment/>
    </xf>
    <xf numFmtId="196" fontId="73" fillId="0" borderId="0" xfId="44" applyNumberFormat="1" applyFont="1" applyFill="1" applyBorder="1" applyAlignment="1">
      <alignment/>
    </xf>
    <xf numFmtId="0" fontId="73" fillId="0" borderId="0" xfId="0" applyFont="1" applyFill="1" applyBorder="1" applyAlignment="1">
      <alignment horizontal="center"/>
    </xf>
    <xf numFmtId="0" fontId="73" fillId="0" borderId="0" xfId="0" applyFont="1" applyFill="1" applyBorder="1" applyAlignment="1">
      <alignment/>
    </xf>
    <xf numFmtId="171" fontId="73" fillId="0" borderId="0" xfId="0" applyNumberFormat="1" applyFont="1" applyFill="1" applyBorder="1" applyAlignment="1">
      <alignment/>
    </xf>
    <xf numFmtId="196" fontId="76" fillId="0" borderId="0" xfId="44" applyNumberFormat="1" applyFont="1" applyFill="1" applyBorder="1" applyAlignment="1">
      <alignment/>
    </xf>
    <xf numFmtId="0" fontId="76" fillId="0" borderId="0" xfId="0" applyFont="1" applyFill="1" applyBorder="1" applyAlignment="1">
      <alignment/>
    </xf>
    <xf numFmtId="171" fontId="76" fillId="0" borderId="0" xfId="0" applyNumberFormat="1" applyFont="1" applyFill="1" applyBorder="1" applyAlignment="1">
      <alignment/>
    </xf>
    <xf numFmtId="171" fontId="73" fillId="0" borderId="0" xfId="44" applyFont="1" applyFill="1" applyBorder="1" applyAlignment="1">
      <alignment/>
    </xf>
    <xf numFmtId="169" fontId="15" fillId="0" borderId="13" xfId="60" applyNumberFormat="1" applyFont="1" applyFill="1" applyBorder="1" applyAlignment="1">
      <alignment horizontal="right" vertical="center"/>
      <protection/>
    </xf>
    <xf numFmtId="169" fontId="17" fillId="0" borderId="25" xfId="60" applyNumberFormat="1" applyFont="1" applyFill="1" applyBorder="1" applyAlignment="1">
      <alignment vertical="center"/>
      <protection/>
    </xf>
    <xf numFmtId="169" fontId="17" fillId="0" borderId="11" xfId="60" applyNumberFormat="1" applyFont="1" applyFill="1" applyBorder="1" applyAlignment="1">
      <alignment vertical="center"/>
      <protection/>
    </xf>
    <xf numFmtId="169" fontId="15" fillId="0" borderId="11" xfId="60" applyNumberFormat="1" applyFont="1" applyFill="1" applyBorder="1" applyAlignment="1">
      <alignment vertical="center"/>
      <protection/>
    </xf>
    <xf numFmtId="169" fontId="15" fillId="0" borderId="11" xfId="60" applyNumberFormat="1" applyFont="1" applyFill="1" applyBorder="1" applyAlignment="1">
      <alignment horizontal="right" vertical="center"/>
      <protection/>
    </xf>
    <xf numFmtId="169" fontId="17" fillId="0" borderId="25" xfId="60" applyNumberFormat="1" applyFont="1" applyFill="1" applyBorder="1" applyAlignment="1">
      <alignment horizontal="center" vertical="center"/>
      <protection/>
    </xf>
    <xf numFmtId="169" fontId="17" fillId="0" borderId="23" xfId="60" applyNumberFormat="1" applyFont="1" applyFill="1" applyBorder="1" applyAlignment="1">
      <alignment horizontal="center" vertical="center"/>
      <protection/>
    </xf>
    <xf numFmtId="196" fontId="1" fillId="0" borderId="15" xfId="42" applyNumberFormat="1" applyFont="1" applyFill="1" applyBorder="1" applyAlignment="1">
      <alignment vertical="top" wrapText="1"/>
    </xf>
    <xf numFmtId="169" fontId="1" fillId="0" borderId="17" xfId="0" applyNumberFormat="1" applyFont="1" applyFill="1" applyBorder="1" applyAlignment="1">
      <alignment vertical="center"/>
    </xf>
    <xf numFmtId="169" fontId="15" fillId="0" borderId="18" xfId="43" applyFont="1" applyFill="1" applyBorder="1" applyAlignment="1">
      <alignment vertical="center"/>
    </xf>
    <xf numFmtId="169" fontId="0" fillId="0" borderId="11" xfId="44" applyNumberFormat="1" applyFont="1" applyFill="1" applyBorder="1" applyAlignment="1">
      <alignment horizontal="right" vertical="center"/>
    </xf>
    <xf numFmtId="169" fontId="0" fillId="0" borderId="26" xfId="42" applyNumberFormat="1" applyFont="1" applyFill="1" applyBorder="1" applyAlignment="1">
      <alignment horizontal="right" vertical="center"/>
    </xf>
    <xf numFmtId="169" fontId="0" fillId="0" borderId="20" xfId="42"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Alignment="1">
      <alignment wrapText="1"/>
    </xf>
    <xf numFmtId="0" fontId="1" fillId="0" borderId="20" xfId="0" applyFont="1" applyFill="1" applyBorder="1" applyAlignment="1">
      <alignment horizontal="center" vertical="top" wrapText="1"/>
    </xf>
    <xf numFmtId="196" fontId="1" fillId="0" borderId="20" xfId="42" applyNumberFormat="1" applyFont="1" applyFill="1" applyBorder="1" applyAlignment="1">
      <alignment/>
    </xf>
    <xf numFmtId="196" fontId="1" fillId="0" borderId="26" xfId="42" applyNumberFormat="1" applyFont="1" applyFill="1" applyBorder="1" applyAlignment="1">
      <alignment/>
    </xf>
    <xf numFmtId="169" fontId="1" fillId="0" borderId="0" xfId="0" applyNumberFormat="1" applyFont="1" applyFill="1" applyBorder="1" applyAlignment="1">
      <alignment horizontal="center" vertical="top" wrapText="1"/>
    </xf>
    <xf numFmtId="169" fontId="77" fillId="0" borderId="0" xfId="0" applyNumberFormat="1" applyFont="1" applyFill="1" applyBorder="1" applyAlignment="1">
      <alignment horizontal="center" vertical="top" wrapText="1"/>
    </xf>
    <xf numFmtId="169" fontId="1" fillId="0" borderId="23" xfId="0" applyNumberFormat="1" applyFont="1" applyFill="1" applyBorder="1" applyAlignment="1">
      <alignment horizontal="center"/>
    </xf>
    <xf numFmtId="169" fontId="1" fillId="0" borderId="0" xfId="0" applyNumberFormat="1" applyFont="1" applyFill="1" applyBorder="1" applyAlignment="1">
      <alignment horizontal="center"/>
    </xf>
    <xf numFmtId="169" fontId="77" fillId="0" borderId="0" xfId="0" applyNumberFormat="1" applyFont="1" applyFill="1" applyBorder="1" applyAlignment="1">
      <alignment horizontal="center"/>
    </xf>
    <xf numFmtId="0" fontId="1" fillId="0" borderId="10" xfId="0" applyFont="1" applyFill="1" applyBorder="1" applyAlignment="1" quotePrefix="1">
      <alignment horizontal="center" vertical="top" wrapText="1"/>
    </xf>
    <xf numFmtId="169" fontId="3" fillId="0" borderId="18"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169" fontId="3" fillId="0" borderId="19" xfId="0" applyNumberFormat="1" applyFont="1" applyFill="1" applyBorder="1" applyAlignment="1">
      <alignment horizontal="center" vertical="top" wrapText="1"/>
    </xf>
    <xf numFmtId="169" fontId="3" fillId="0" borderId="20" xfId="0" applyNumberFormat="1" applyFont="1" applyFill="1" applyBorder="1" applyAlignment="1">
      <alignment horizontal="center" vertical="top" wrapText="1"/>
    </xf>
    <xf numFmtId="0" fontId="1" fillId="0" borderId="26" xfId="0" applyFont="1" applyFill="1" applyBorder="1" applyAlignment="1">
      <alignment horizontal="center" vertical="top" wrapText="1"/>
    </xf>
    <xf numFmtId="169" fontId="1" fillId="0" borderId="20" xfId="43" applyFont="1" applyFill="1" applyBorder="1" applyAlignment="1">
      <alignment vertical="top" wrapText="1"/>
    </xf>
    <xf numFmtId="205" fontId="1" fillId="0" borderId="20"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horizontal="left" vertical="center" wrapText="1"/>
    </xf>
    <xf numFmtId="0" fontId="1" fillId="0" borderId="18" xfId="0" applyFont="1" applyFill="1" applyBorder="1" applyAlignment="1">
      <alignment horizontal="center"/>
    </xf>
    <xf numFmtId="0" fontId="12" fillId="0" borderId="0" xfId="0" applyFont="1" applyFill="1" applyAlignment="1">
      <alignment horizontal="center" vertical="top" wrapText="1"/>
    </xf>
    <xf numFmtId="0" fontId="1" fillId="0" borderId="13"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9" xfId="0" applyFont="1" applyFill="1" applyBorder="1" applyAlignment="1">
      <alignment horizontal="center" vertical="top" wrapText="1"/>
    </xf>
    <xf numFmtId="0" fontId="1" fillId="0" borderId="0" xfId="0" applyFont="1" applyFill="1" applyAlignment="1">
      <alignment horizontal="right" vertical="top" wrapText="1" indent="3"/>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29"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applyAlignment="1" quotePrefix="1">
      <alignment/>
    </xf>
    <xf numFmtId="0" fontId="77" fillId="0" borderId="0" xfId="0" applyFont="1" applyFill="1" applyBorder="1" applyAlignment="1">
      <alignment horizontal="center" vertical="top" wrapText="1"/>
    </xf>
    <xf numFmtId="169" fontId="0" fillId="0" borderId="0" xfId="0" applyNumberFormat="1" applyFont="1" applyFill="1" applyAlignment="1">
      <alignment/>
    </xf>
    <xf numFmtId="171" fontId="0" fillId="0" borderId="0" xfId="0" applyNumberFormat="1" applyFont="1" applyFill="1" applyAlignment="1">
      <alignment/>
    </xf>
    <xf numFmtId="9" fontId="17" fillId="0" borderId="11" xfId="63" applyFont="1" applyFill="1" applyBorder="1" applyAlignment="1">
      <alignment vertical="center"/>
    </xf>
    <xf numFmtId="0" fontId="15" fillId="0" borderId="12" xfId="60" applyFont="1" applyFill="1" applyBorder="1" applyAlignment="1">
      <alignment vertical="center"/>
      <protection/>
    </xf>
    <xf numFmtId="0" fontId="15" fillId="0" borderId="0" xfId="60" applyFont="1" applyFill="1" applyAlignment="1">
      <alignment vertical="center"/>
      <protection/>
    </xf>
    <xf numFmtId="0" fontId="2" fillId="0" borderId="0" xfId="60" applyFont="1" applyFill="1" applyAlignment="1">
      <alignment vertical="center"/>
      <protection/>
    </xf>
    <xf numFmtId="0" fontId="0" fillId="0" borderId="31" xfId="0" applyFont="1" applyFill="1" applyBorder="1" applyAlignment="1">
      <alignment horizontal="left" vertical="center" wrapText="1"/>
    </xf>
    <xf numFmtId="0" fontId="14" fillId="0" borderId="0" xfId="0" applyFont="1" applyFill="1" applyAlignment="1">
      <alignment horizontal="center" vertical="top" wrapText="1"/>
    </xf>
    <xf numFmtId="0" fontId="2" fillId="0" borderId="0" xfId="60" applyFont="1" applyFill="1" applyAlignment="1">
      <alignment horizontal="center" vertical="top"/>
      <protection/>
    </xf>
    <xf numFmtId="0" fontId="3" fillId="0" borderId="0" xfId="60" applyFont="1" applyFill="1" applyAlignment="1">
      <alignment horizontal="center" vertical="center"/>
      <protection/>
    </xf>
    <xf numFmtId="0" fontId="2" fillId="0" borderId="0" xfId="0" applyFont="1" applyFill="1" applyAlignment="1">
      <alignment horizontal="left" vertical="center" wrapText="1"/>
    </xf>
    <xf numFmtId="49" fontId="16" fillId="0" borderId="10" xfId="60" applyNumberFormat="1" applyFont="1" applyFill="1" applyBorder="1" applyAlignment="1">
      <alignment horizontal="center" vertical="center"/>
      <protection/>
    </xf>
    <xf numFmtId="49" fontId="16" fillId="0" borderId="32" xfId="60" applyNumberFormat="1" applyFont="1" applyFill="1" applyBorder="1" applyAlignment="1">
      <alignment horizontal="center" vertical="center"/>
      <protection/>
    </xf>
    <xf numFmtId="49" fontId="16" fillId="0" borderId="26" xfId="60" applyNumberFormat="1" applyFont="1" applyFill="1" applyBorder="1" applyAlignment="1">
      <alignment horizontal="center" vertical="center"/>
      <protection/>
    </xf>
    <xf numFmtId="196" fontId="2" fillId="0" borderId="0" xfId="0" applyNumberFormat="1" applyFont="1" applyFill="1" applyAlignment="1" quotePrefix="1">
      <alignment horizontal="center" vertical="top" wrapText="1"/>
    </xf>
    <xf numFmtId="196"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1" fillId="0" borderId="0" xfId="0" applyFont="1" applyFill="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left" vertical="top" wrapText="1"/>
    </xf>
    <xf numFmtId="0" fontId="8" fillId="0" borderId="0" xfId="0" applyFont="1" applyFill="1" applyAlignment="1">
      <alignment vertical="top" wrapText="1"/>
    </xf>
    <xf numFmtId="169" fontId="1" fillId="0" borderId="14" xfId="0" applyNumberFormat="1" applyFont="1" applyFill="1" applyBorder="1" applyAlignment="1">
      <alignment horizontal="left" vertical="top" wrapText="1" indent="1"/>
    </xf>
    <xf numFmtId="169" fontId="1" fillId="0" borderId="32" xfId="0" applyNumberFormat="1" applyFont="1" applyFill="1" applyBorder="1" applyAlignment="1">
      <alignment horizontal="left" vertical="top" wrapText="1" indent="1"/>
    </xf>
    <xf numFmtId="0" fontId="1"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169" fontId="1" fillId="0" borderId="17" xfId="0" applyNumberFormat="1" applyFont="1" applyFill="1" applyBorder="1" applyAlignment="1">
      <alignment horizontal="center" vertical="top" wrapText="1"/>
    </xf>
    <xf numFmtId="169" fontId="1" fillId="0" borderId="33" xfId="0" applyNumberFormat="1" applyFont="1" applyFill="1" applyBorder="1" applyAlignment="1">
      <alignment horizontal="center" vertical="top" wrapText="1"/>
    </xf>
    <xf numFmtId="0" fontId="1" fillId="0" borderId="0" xfId="0" applyFont="1" applyFill="1" applyAlignment="1">
      <alignment horizontal="left" vertical="center" wrapText="1"/>
    </xf>
    <xf numFmtId="0" fontId="28" fillId="0" borderId="0" xfId="0" applyFont="1" applyFill="1" applyBorder="1" applyAlignment="1">
      <alignment horizontal="lef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center" vertical="top" wrapText="1"/>
    </xf>
    <xf numFmtId="196" fontId="1" fillId="0" borderId="26" xfId="42" applyNumberFormat="1" applyFont="1" applyFill="1" applyBorder="1" applyAlignment="1">
      <alignment horizontal="right" vertical="center" wrapText="1" indent="1"/>
    </xf>
    <xf numFmtId="196" fontId="1" fillId="0" borderId="32" xfId="42" applyNumberFormat="1" applyFont="1" applyFill="1" applyBorder="1" applyAlignment="1">
      <alignment horizontal="right" vertical="center" wrapText="1" indent="1"/>
    </xf>
    <xf numFmtId="196" fontId="1" fillId="0" borderId="26" xfId="42" applyNumberFormat="1" applyFont="1" applyFill="1" applyBorder="1" applyAlignment="1">
      <alignment vertical="center" wrapText="1"/>
    </xf>
    <xf numFmtId="196" fontId="1" fillId="0" borderId="32" xfId="42" applyNumberFormat="1" applyFont="1" applyFill="1" applyBorder="1" applyAlignment="1">
      <alignment vertical="center"/>
    </xf>
    <xf numFmtId="0" fontId="1" fillId="0" borderId="0" xfId="0" applyFont="1" applyFill="1" applyBorder="1" applyAlignment="1">
      <alignment horizontal="left" vertical="top" wrapText="1" shrinkToFit="1"/>
    </xf>
    <xf numFmtId="3" fontId="1" fillId="0" borderId="26" xfId="0" applyNumberFormat="1" applyFont="1" applyFill="1" applyBorder="1" applyAlignment="1">
      <alignment horizontal="right" vertical="center" wrapText="1"/>
    </xf>
    <xf numFmtId="0" fontId="1" fillId="0" borderId="32" xfId="0" applyFont="1" applyFill="1" applyBorder="1" applyAlignment="1">
      <alignment/>
    </xf>
    <xf numFmtId="0" fontId="1" fillId="0" borderId="0" xfId="0" applyFont="1" applyFill="1" applyAlignment="1" quotePrefix="1">
      <alignment horizontal="left" vertical="top" wrapText="1"/>
    </xf>
    <xf numFmtId="0" fontId="3" fillId="0" borderId="0" xfId="0" applyNumberFormat="1" applyFont="1" applyFill="1" applyAlignment="1">
      <alignment horizontal="left" vertical="top" wrapText="1"/>
    </xf>
    <xf numFmtId="0" fontId="1" fillId="0" borderId="0" xfId="0" applyFont="1" applyFill="1" applyBorder="1" applyAlignment="1">
      <alignment horizontal="left" wrapText="1" shrinkToFit="1"/>
    </xf>
    <xf numFmtId="0" fontId="1" fillId="0" borderId="26" xfId="0" applyFont="1" applyFill="1" applyBorder="1" applyAlignment="1">
      <alignment vertical="center" wrapText="1"/>
    </xf>
    <xf numFmtId="0" fontId="1" fillId="0" borderId="32" xfId="0" applyFont="1" applyFill="1" applyBorder="1" applyAlignment="1">
      <alignment wrapText="1"/>
    </xf>
    <xf numFmtId="0" fontId="3" fillId="0" borderId="26" xfId="0" applyFont="1" applyFill="1" applyBorder="1" applyAlignment="1">
      <alignment horizontal="center" vertical="center"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1" fillId="0" borderId="0" xfId="0" applyFont="1" applyFill="1" applyBorder="1" applyAlignment="1">
      <alignment horizontal="right" vertical="top" wrapText="1"/>
    </xf>
    <xf numFmtId="14" fontId="3" fillId="0" borderId="0" xfId="60" applyNumberFormat="1" applyFont="1" applyFill="1" applyBorder="1" applyAlignment="1">
      <alignment horizontal="center" vertical="center"/>
      <protection/>
    </xf>
    <xf numFmtId="14" fontId="3" fillId="0" borderId="20" xfId="60" applyNumberFormat="1" applyFont="1" applyFill="1" applyBorder="1" applyAlignment="1">
      <alignment horizontal="center" vertical="center"/>
      <protection/>
    </xf>
    <xf numFmtId="0" fontId="1" fillId="0" borderId="0" xfId="0" applyFont="1" applyFill="1" applyBorder="1" applyAlignment="1">
      <alignment vertical="top" wrapText="1"/>
    </xf>
    <xf numFmtId="0" fontId="1" fillId="0" borderId="0" xfId="0" applyFont="1" applyFill="1" applyAlignment="1">
      <alignment horizontal="justify" vertical="top" wrapText="1"/>
    </xf>
    <xf numFmtId="0" fontId="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Border="1" applyAlignment="1">
      <alignment horizontal="left" vertical="top" wrapText="1"/>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horizontal="justify" vertical="top" wrapText="1"/>
    </xf>
    <xf numFmtId="169" fontId="1" fillId="0" borderId="0" xfId="0" applyNumberFormat="1" applyFont="1" applyFill="1" applyBorder="1" applyAlignment="1">
      <alignment horizontal="center" vertical="top" wrapText="1"/>
    </xf>
    <xf numFmtId="169" fontId="1" fillId="0" borderId="22" xfId="0" applyNumberFormat="1" applyFont="1" applyFill="1" applyBorder="1" applyAlignment="1">
      <alignment horizontal="center" vertical="top" wrapText="1"/>
    </xf>
    <xf numFmtId="0" fontId="3" fillId="0" borderId="20" xfId="0" applyFont="1" applyFill="1" applyBorder="1" applyAlignment="1">
      <alignment horizontal="center" vertical="top"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3" fillId="0" borderId="0" xfId="0" applyFont="1" applyFill="1" applyAlignment="1">
      <alignment horizontal="justify" vertical="top" wrapText="1"/>
    </xf>
    <xf numFmtId="0" fontId="77" fillId="0" borderId="0" xfId="0" applyFont="1" applyFill="1" applyBorder="1" applyAlignment="1">
      <alignment horizontal="center" vertical="top" wrapText="1"/>
    </xf>
    <xf numFmtId="14" fontId="78" fillId="0" borderId="0" xfId="60" applyNumberFormat="1" applyFont="1" applyFill="1" applyBorder="1" applyAlignment="1">
      <alignment horizontal="center" vertical="center"/>
      <protection/>
    </xf>
    <xf numFmtId="0" fontId="1" fillId="0" borderId="26"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26" xfId="0" applyFont="1" applyFill="1" applyBorder="1" applyAlignment="1">
      <alignment vertical="center" wrapText="1"/>
    </xf>
    <xf numFmtId="196" fontId="1" fillId="0" borderId="26" xfId="42" applyNumberFormat="1" applyFont="1" applyFill="1" applyBorder="1" applyAlignment="1">
      <alignment horizontal="center" vertical="center" wrapText="1"/>
    </xf>
    <xf numFmtId="196" fontId="1" fillId="0" borderId="32" xfId="42" applyNumberFormat="1" applyFont="1" applyFill="1" applyBorder="1" applyAlignment="1">
      <alignment horizontal="center" vertical="center"/>
    </xf>
    <xf numFmtId="0" fontId="1" fillId="0" borderId="0" xfId="0" applyFont="1" applyFill="1" applyAlignment="1">
      <alignment horizontal="left" vertical="center"/>
    </xf>
    <xf numFmtId="169" fontId="1" fillId="0" borderId="31" xfId="0" applyNumberFormat="1" applyFont="1" applyFill="1" applyBorder="1" applyAlignment="1">
      <alignment horizontal="center" vertical="top" wrapText="1"/>
    </xf>
    <xf numFmtId="169" fontId="1" fillId="0" borderId="21" xfId="0" applyNumberFormat="1" applyFont="1" applyFill="1" applyBorder="1" applyAlignment="1">
      <alignment horizontal="center" vertical="top" wrapText="1"/>
    </xf>
    <xf numFmtId="0" fontId="1" fillId="0" borderId="3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79" fillId="0" borderId="0" xfId="0" applyFont="1" applyFill="1" applyAlignment="1">
      <alignment horizontal="left" vertical="top" wrapText="1"/>
    </xf>
    <xf numFmtId="0" fontId="1" fillId="0" borderId="20" xfId="0" applyFont="1" applyFill="1" applyBorder="1" applyAlignment="1">
      <alignment horizontal="left" vertical="top" wrapText="1"/>
    </xf>
    <xf numFmtId="169" fontId="3" fillId="0" borderId="10" xfId="0" applyNumberFormat="1" applyFont="1" applyFill="1" applyBorder="1" applyAlignment="1">
      <alignment horizontal="center" vertical="top" wrapText="1"/>
    </xf>
    <xf numFmtId="169" fontId="3" fillId="0" borderId="21"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69" fontId="3" fillId="0" borderId="33" xfId="0" applyNumberFormat="1"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Alignment="1">
      <alignment vertical="top" wrapText="1"/>
    </xf>
    <xf numFmtId="0" fontId="1" fillId="0" borderId="32" xfId="0" applyFont="1" applyFill="1" applyBorder="1" applyAlignment="1">
      <alignment horizontal="left" vertical="top" wrapText="1"/>
    </xf>
    <xf numFmtId="0" fontId="0" fillId="0" borderId="0" xfId="0"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104775</xdr:rowOff>
    </xdr:from>
    <xdr:to>
      <xdr:col>2</xdr:col>
      <xdr:colOff>781050</xdr:colOff>
      <xdr:row>12</xdr:row>
      <xdr:rowOff>104775</xdr:rowOff>
    </xdr:to>
    <xdr:sp>
      <xdr:nvSpPr>
        <xdr:cNvPr id="1"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2"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3"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4"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38</xdr:row>
      <xdr:rowOff>104775</xdr:rowOff>
    </xdr:from>
    <xdr:to>
      <xdr:col>2</xdr:col>
      <xdr:colOff>781050</xdr:colOff>
      <xdr:row>38</xdr:row>
      <xdr:rowOff>104775</xdr:rowOff>
    </xdr:to>
    <xdr:sp>
      <xdr:nvSpPr>
        <xdr:cNvPr id="5" name="Line 20"/>
        <xdr:cNvSpPr>
          <a:spLocks/>
        </xdr:cNvSpPr>
      </xdr:nvSpPr>
      <xdr:spPr>
        <a:xfrm>
          <a:off x="4648200" y="66960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114300</xdr:rowOff>
    </xdr:from>
    <xdr:to>
      <xdr:col>4</xdr:col>
      <xdr:colOff>828675</xdr:colOff>
      <xdr:row>38</xdr:row>
      <xdr:rowOff>114300</xdr:rowOff>
    </xdr:to>
    <xdr:sp>
      <xdr:nvSpPr>
        <xdr:cNvPr id="6" name="Line 21"/>
        <xdr:cNvSpPr>
          <a:spLocks/>
        </xdr:cNvSpPr>
      </xdr:nvSpPr>
      <xdr:spPr>
        <a:xfrm>
          <a:off x="6848475" y="670560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7"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8"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38</xdr:row>
      <xdr:rowOff>104775</xdr:rowOff>
    </xdr:from>
    <xdr:to>
      <xdr:col>2</xdr:col>
      <xdr:colOff>781050</xdr:colOff>
      <xdr:row>38</xdr:row>
      <xdr:rowOff>104775</xdr:rowOff>
    </xdr:to>
    <xdr:sp>
      <xdr:nvSpPr>
        <xdr:cNvPr id="9" name="Line 20"/>
        <xdr:cNvSpPr>
          <a:spLocks/>
        </xdr:cNvSpPr>
      </xdr:nvSpPr>
      <xdr:spPr>
        <a:xfrm>
          <a:off x="4648200" y="66960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114300</xdr:rowOff>
    </xdr:from>
    <xdr:to>
      <xdr:col>4</xdr:col>
      <xdr:colOff>828675</xdr:colOff>
      <xdr:row>38</xdr:row>
      <xdr:rowOff>114300</xdr:rowOff>
    </xdr:to>
    <xdr:sp>
      <xdr:nvSpPr>
        <xdr:cNvPr id="10" name="Line 21"/>
        <xdr:cNvSpPr>
          <a:spLocks/>
        </xdr:cNvSpPr>
      </xdr:nvSpPr>
      <xdr:spPr>
        <a:xfrm>
          <a:off x="6848475" y="670560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104775</xdr:colOff>
      <xdr:row>5</xdr:row>
      <xdr:rowOff>47625</xdr:rowOff>
    </xdr:to>
    <xdr:pic>
      <xdr:nvPicPr>
        <xdr:cNvPr id="11" name="Picture 2" descr="CCM001"/>
        <xdr:cNvPicPr preferRelativeResize="1">
          <a:picLocks noChangeAspect="1"/>
        </xdr:cNvPicPr>
      </xdr:nvPicPr>
      <xdr:blipFill>
        <a:blip r:embed="rId1"/>
        <a:stretch>
          <a:fillRect/>
        </a:stretch>
      </xdr:blipFill>
      <xdr:spPr>
        <a:xfrm>
          <a:off x="3505200" y="0"/>
          <a:ext cx="1219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2099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2099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7:F61"/>
  <sheetViews>
    <sheetView workbookViewId="0" topLeftCell="A30">
      <selection activeCell="B53" sqref="B53"/>
    </sheetView>
  </sheetViews>
  <sheetFormatPr defaultColWidth="9.140625" defaultRowHeight="12.75"/>
  <cols>
    <col min="1" max="1" width="45.421875" style="3" bestFit="1" customWidth="1"/>
    <col min="2" max="2" width="16.8515625" style="3" customWidth="1"/>
    <col min="3" max="3" width="15.00390625" style="3" customWidth="1"/>
    <col min="4" max="4" width="15.7109375" style="3" customWidth="1"/>
    <col min="5" max="5" width="15.28125" style="3" customWidth="1"/>
    <col min="6" max="6" width="10.7109375" style="3" bestFit="1" customWidth="1"/>
    <col min="7" max="16384" width="9.140625" style="3" customWidth="1"/>
  </cols>
  <sheetData>
    <row r="7" spans="1:5" ht="22.5">
      <c r="A7" s="249" t="s">
        <v>173</v>
      </c>
      <c r="B7" s="249"/>
      <c r="C7" s="249"/>
      <c r="D7" s="249"/>
      <c r="E7" s="249"/>
    </row>
    <row r="8" spans="1:5" ht="13.5">
      <c r="A8" s="250" t="s">
        <v>0</v>
      </c>
      <c r="B8" s="250"/>
      <c r="C8" s="250"/>
      <c r="D8" s="250"/>
      <c r="E8" s="250"/>
    </row>
    <row r="9" spans="1:5" ht="15.75">
      <c r="A9" s="251" t="s">
        <v>215</v>
      </c>
      <c r="B9" s="251"/>
      <c r="C9" s="251"/>
      <c r="D9" s="251"/>
      <c r="E9" s="251"/>
    </row>
    <row r="10" spans="1:5" ht="15.75">
      <c r="A10" s="251" t="s">
        <v>253</v>
      </c>
      <c r="B10" s="251"/>
      <c r="C10" s="251"/>
      <c r="D10" s="251"/>
      <c r="E10" s="251"/>
    </row>
    <row r="12" spans="1:5" ht="16.5">
      <c r="A12" s="7"/>
      <c r="B12" s="253" t="s">
        <v>54</v>
      </c>
      <c r="C12" s="254"/>
      <c r="D12" s="255" t="s">
        <v>55</v>
      </c>
      <c r="E12" s="254"/>
    </row>
    <row r="13" spans="1:5" ht="16.5">
      <c r="A13" s="8"/>
      <c r="B13" s="148" t="s">
        <v>48</v>
      </c>
      <c r="C13" s="149" t="s">
        <v>56</v>
      </c>
      <c r="D13" s="148" t="s">
        <v>48</v>
      </c>
      <c r="E13" s="149" t="s">
        <v>56</v>
      </c>
    </row>
    <row r="14" spans="1:5" ht="16.5">
      <c r="A14" s="8"/>
      <c r="B14" s="150" t="s">
        <v>57</v>
      </c>
      <c r="C14" s="151" t="s">
        <v>58</v>
      </c>
      <c r="D14" s="150" t="s">
        <v>57</v>
      </c>
      <c r="E14" s="151" t="s">
        <v>58</v>
      </c>
    </row>
    <row r="15" spans="1:5" ht="16.5">
      <c r="A15" s="8"/>
      <c r="B15" s="150" t="s">
        <v>49</v>
      </c>
      <c r="C15" s="151" t="s">
        <v>49</v>
      </c>
      <c r="D15" s="150" t="s">
        <v>59</v>
      </c>
      <c r="E15" s="151" t="s">
        <v>60</v>
      </c>
    </row>
    <row r="16" spans="1:5" ht="16.5">
      <c r="A16" s="8"/>
      <c r="B16" s="152">
        <v>43190</v>
      </c>
      <c r="C16" s="152">
        <v>42825</v>
      </c>
      <c r="D16" s="152">
        <v>43190</v>
      </c>
      <c r="E16" s="152">
        <v>42825</v>
      </c>
    </row>
    <row r="17" spans="1:5" ht="16.5">
      <c r="A17" s="9"/>
      <c r="B17" s="153" t="s">
        <v>20</v>
      </c>
      <c r="C17" s="153" t="s">
        <v>20</v>
      </c>
      <c r="D17" s="153" t="s">
        <v>20</v>
      </c>
      <c r="E17" s="153" t="s">
        <v>20</v>
      </c>
    </row>
    <row r="18" spans="1:5" ht="16.5">
      <c r="A18" s="7" t="s">
        <v>16</v>
      </c>
      <c r="B18" s="199">
        <v>133259</v>
      </c>
      <c r="C18" s="199">
        <f>123306-2312</f>
        <v>120994</v>
      </c>
      <c r="D18" s="199">
        <v>133259</v>
      </c>
      <c r="E18" s="199">
        <f>123306-2312</f>
        <v>120994</v>
      </c>
    </row>
    <row r="19" spans="1:6" ht="16.5">
      <c r="A19" s="8" t="s">
        <v>88</v>
      </c>
      <c r="B19" s="154">
        <v>-80618</v>
      </c>
      <c r="C19" s="154">
        <v>-78704</v>
      </c>
      <c r="D19" s="154">
        <v>-80618</v>
      </c>
      <c r="E19" s="154">
        <v>-78704</v>
      </c>
      <c r="F19" s="242"/>
    </row>
    <row r="20" spans="1:5" ht="16.5">
      <c r="A20" s="10" t="s">
        <v>89</v>
      </c>
      <c r="B20" s="155">
        <f>SUM(B18:B19)</f>
        <v>52641</v>
      </c>
      <c r="C20" s="155">
        <f>SUM(C18:C19)</f>
        <v>42290</v>
      </c>
      <c r="D20" s="155">
        <f>SUM(D18:D19)</f>
        <v>52641</v>
      </c>
      <c r="E20" s="155">
        <f>SUM(E18:E19)</f>
        <v>42290</v>
      </c>
    </row>
    <row r="21" spans="1:5" ht="16.5">
      <c r="A21" s="8"/>
      <c r="B21" s="156"/>
      <c r="C21" s="156"/>
      <c r="D21" s="156"/>
      <c r="E21" s="156"/>
    </row>
    <row r="22" spans="1:5" ht="16.5">
      <c r="A22" s="8" t="s">
        <v>61</v>
      </c>
      <c r="B22" s="155">
        <v>67</v>
      </c>
      <c r="C22" s="155">
        <v>101</v>
      </c>
      <c r="D22" s="155">
        <v>67</v>
      </c>
      <c r="E22" s="155">
        <v>101</v>
      </c>
    </row>
    <row r="23" spans="1:6" ht="16.5">
      <c r="A23" s="8" t="s">
        <v>90</v>
      </c>
      <c r="B23" s="155">
        <v>-19895</v>
      </c>
      <c r="C23" s="155">
        <f>-17765+1366</f>
        <v>-16399</v>
      </c>
      <c r="D23" s="155">
        <v>-19895</v>
      </c>
      <c r="E23" s="155">
        <f>-17765+1366</f>
        <v>-16399</v>
      </c>
      <c r="F23" s="242"/>
    </row>
    <row r="24" spans="1:6" ht="16.5">
      <c r="A24" s="8" t="s">
        <v>91</v>
      </c>
      <c r="B24" s="155">
        <v>-18246</v>
      </c>
      <c r="C24" s="155">
        <v>-13651</v>
      </c>
      <c r="D24" s="155">
        <v>-18246</v>
      </c>
      <c r="E24" s="155">
        <v>-13651</v>
      </c>
      <c r="F24" s="242"/>
    </row>
    <row r="25" spans="1:6" ht="16.5">
      <c r="A25" s="11" t="s">
        <v>92</v>
      </c>
      <c r="B25" s="154">
        <v>-299</v>
      </c>
      <c r="C25" s="154">
        <v>-567</v>
      </c>
      <c r="D25" s="154">
        <v>-299</v>
      </c>
      <c r="E25" s="154">
        <v>-567</v>
      </c>
      <c r="F25" s="242"/>
    </row>
    <row r="26" spans="1:6" ht="16.5">
      <c r="A26" s="10" t="s">
        <v>132</v>
      </c>
      <c r="B26" s="12">
        <f>SUM(B20:B25)</f>
        <v>14268</v>
      </c>
      <c r="C26" s="12">
        <f>SUM(C20:C25)</f>
        <v>11774</v>
      </c>
      <c r="D26" s="12">
        <f>SUM(D20:D25)</f>
        <v>14268</v>
      </c>
      <c r="E26" s="12">
        <f>SUM(E20:E25)</f>
        <v>11774</v>
      </c>
      <c r="F26" s="242"/>
    </row>
    <row r="27" spans="1:5" ht="16.5">
      <c r="A27" s="8" t="s">
        <v>176</v>
      </c>
      <c r="B27" s="155">
        <v>445</v>
      </c>
      <c r="C27" s="155">
        <v>715</v>
      </c>
      <c r="D27" s="155">
        <v>445</v>
      </c>
      <c r="E27" s="155">
        <v>715</v>
      </c>
    </row>
    <row r="28" spans="1:5" ht="16.5">
      <c r="A28" s="8" t="s">
        <v>62</v>
      </c>
      <c r="B28" s="154">
        <v>-1458</v>
      </c>
      <c r="C28" s="154">
        <v>-1313</v>
      </c>
      <c r="D28" s="154">
        <v>-1458</v>
      </c>
      <c r="E28" s="154">
        <v>-1313</v>
      </c>
    </row>
    <row r="29" spans="1:6" ht="16.5" customHeight="1">
      <c r="A29" s="13" t="s">
        <v>81</v>
      </c>
      <c r="B29" s="12">
        <f>SUM(B26:B28)</f>
        <v>13255</v>
      </c>
      <c r="C29" s="12">
        <f>SUM(C26:C28)</f>
        <v>11176</v>
      </c>
      <c r="D29" s="12">
        <f>SUM(D26:D28)</f>
        <v>13255</v>
      </c>
      <c r="E29" s="12">
        <f>SUM(E26:E28)</f>
        <v>11176</v>
      </c>
      <c r="F29" s="242"/>
    </row>
    <row r="30" spans="1:6" ht="16.5">
      <c r="A30" s="8" t="s">
        <v>30</v>
      </c>
      <c r="B30" s="154">
        <f>-3008+400</f>
        <v>-2608</v>
      </c>
      <c r="C30" s="154">
        <v>-2558</v>
      </c>
      <c r="D30" s="154">
        <f>-3008+400</f>
        <v>-2608</v>
      </c>
      <c r="E30" s="154">
        <v>-2558</v>
      </c>
      <c r="F30" s="243"/>
    </row>
    <row r="31" spans="1:5" ht="18.75" customHeight="1" thickBot="1">
      <c r="A31" s="14" t="s">
        <v>105</v>
      </c>
      <c r="B31" s="157">
        <f>SUM(B29:B30)</f>
        <v>10647</v>
      </c>
      <c r="C31" s="157">
        <f>SUM(C29:C30)</f>
        <v>8618</v>
      </c>
      <c r="D31" s="157">
        <f>SUM(D29:D30)</f>
        <v>10647</v>
      </c>
      <c r="E31" s="157">
        <f>SUM(E29:E30)</f>
        <v>8618</v>
      </c>
    </row>
    <row r="32" spans="1:6" ht="18.75" customHeight="1" thickTop="1">
      <c r="A32" s="14"/>
      <c r="B32" s="158"/>
      <c r="C32" s="158"/>
      <c r="D32" s="158"/>
      <c r="E32" s="158"/>
      <c r="F32" s="244"/>
    </row>
    <row r="33" spans="1:5" ht="16.5">
      <c r="A33" s="10" t="s">
        <v>177</v>
      </c>
      <c r="B33" s="159"/>
      <c r="C33" s="159"/>
      <c r="D33" s="159"/>
      <c r="E33" s="159"/>
    </row>
    <row r="34" spans="1:5" ht="16.5">
      <c r="A34" s="8" t="s">
        <v>241</v>
      </c>
      <c r="B34" s="155">
        <v>135</v>
      </c>
      <c r="C34" s="159"/>
      <c r="D34" s="155">
        <v>135</v>
      </c>
      <c r="E34" s="159"/>
    </row>
    <row r="35" spans="1:5" ht="16.5">
      <c r="A35" s="8" t="s">
        <v>242</v>
      </c>
      <c r="B35" s="155"/>
      <c r="C35" s="155"/>
      <c r="D35" s="155"/>
      <c r="E35" s="155"/>
    </row>
    <row r="36" spans="1:5" ht="17.25" thickBot="1">
      <c r="A36" s="10" t="s">
        <v>178</v>
      </c>
      <c r="B36" s="157">
        <f>B31+B34</f>
        <v>10782</v>
      </c>
      <c r="C36" s="157">
        <f>C31+C35</f>
        <v>8618</v>
      </c>
      <c r="D36" s="157">
        <f>D31+D34</f>
        <v>10782</v>
      </c>
      <c r="E36" s="157">
        <f>E31+E35</f>
        <v>8618</v>
      </c>
    </row>
    <row r="37" spans="1:5" ht="17.25" thickTop="1">
      <c r="A37" s="8"/>
      <c r="B37" s="159"/>
      <c r="C37" s="159"/>
      <c r="D37" s="159"/>
      <c r="E37" s="159"/>
    </row>
    <row r="38" spans="1:5" ht="16.5">
      <c r="A38" s="10" t="s">
        <v>179</v>
      </c>
      <c r="B38" s="155"/>
      <c r="C38" s="155"/>
      <c r="D38" s="155"/>
      <c r="E38" s="155"/>
    </row>
    <row r="39" spans="1:5" ht="16.5">
      <c r="A39" s="8" t="s">
        <v>106</v>
      </c>
      <c r="B39" s="155">
        <f>B31</f>
        <v>10647</v>
      </c>
      <c r="C39" s="155">
        <f>C36</f>
        <v>8618</v>
      </c>
      <c r="D39" s="155">
        <f>D31</f>
        <v>10647</v>
      </c>
      <c r="E39" s="155">
        <f>E36</f>
        <v>8618</v>
      </c>
    </row>
    <row r="40" spans="1:5" ht="16.5">
      <c r="A40" s="8" t="s">
        <v>107</v>
      </c>
      <c r="B40" s="190" t="s">
        <v>84</v>
      </c>
      <c r="C40" s="190" t="s">
        <v>84</v>
      </c>
      <c r="D40" s="190" t="s">
        <v>84</v>
      </c>
      <c r="E40" s="190" t="s">
        <v>84</v>
      </c>
    </row>
    <row r="41" spans="1:5" ht="17.25" thickBot="1">
      <c r="A41" s="14"/>
      <c r="B41" s="191">
        <f>SUM(B39:B40)</f>
        <v>10647</v>
      </c>
      <c r="C41" s="191">
        <f>SUM(C39:C40)</f>
        <v>8618</v>
      </c>
      <c r="D41" s="191">
        <f>SUM(D39:D40)</f>
        <v>10647</v>
      </c>
      <c r="E41" s="157">
        <f>SUM(E39:E40)</f>
        <v>8618</v>
      </c>
    </row>
    <row r="42" spans="1:5" ht="17.25" thickTop="1">
      <c r="A42" s="14"/>
      <c r="B42" s="192"/>
      <c r="C42" s="192"/>
      <c r="D42" s="192"/>
      <c r="E42" s="12"/>
    </row>
    <row r="43" spans="1:5" ht="16.5">
      <c r="A43" s="10" t="s">
        <v>245</v>
      </c>
      <c r="B43" s="192"/>
      <c r="C43" s="192"/>
      <c r="D43" s="192"/>
      <c r="E43" s="12"/>
    </row>
    <row r="44" spans="1:5" ht="16.5">
      <c r="A44" s="8" t="s">
        <v>106</v>
      </c>
      <c r="B44" s="193">
        <f>B36</f>
        <v>10782</v>
      </c>
      <c r="C44" s="193">
        <f>C39</f>
        <v>8618</v>
      </c>
      <c r="D44" s="193">
        <f>D36</f>
        <v>10782</v>
      </c>
      <c r="E44" s="155">
        <f>E39</f>
        <v>8618</v>
      </c>
    </row>
    <row r="45" spans="1:5" ht="16.5">
      <c r="A45" s="8" t="s">
        <v>107</v>
      </c>
      <c r="B45" s="194" t="str">
        <f>B40</f>
        <v>-</v>
      </c>
      <c r="C45" s="194" t="str">
        <f>C40</f>
        <v>-</v>
      </c>
      <c r="D45" s="194" t="str">
        <f>D40</f>
        <v>-</v>
      </c>
      <c r="E45" s="190" t="str">
        <f>E40</f>
        <v>-</v>
      </c>
    </row>
    <row r="46" spans="1:5" ht="17.25" thickBot="1">
      <c r="A46" s="10"/>
      <c r="B46" s="195">
        <f>SUM(B44:B45)</f>
        <v>10782</v>
      </c>
      <c r="C46" s="195">
        <f>SUM(C44:C45)</f>
        <v>8618</v>
      </c>
      <c r="D46" s="195">
        <f>SUM(D44:D45)</f>
        <v>10782</v>
      </c>
      <c r="E46" s="196">
        <f>SUM(E44:E45)</f>
        <v>8618</v>
      </c>
    </row>
    <row r="47" spans="1:5" ht="18.75" customHeight="1" thickTop="1">
      <c r="A47" s="14"/>
      <c r="B47" s="12"/>
      <c r="C47" s="12"/>
      <c r="D47" s="12"/>
      <c r="E47" s="160"/>
    </row>
    <row r="48" spans="1:5" ht="16.5">
      <c r="A48" s="8" t="s">
        <v>93</v>
      </c>
      <c r="B48" s="15"/>
      <c r="C48" s="161"/>
      <c r="D48" s="15"/>
      <c r="E48" s="162"/>
    </row>
    <row r="49" spans="1:5" ht="16.5">
      <c r="A49" s="8" t="s">
        <v>82</v>
      </c>
      <c r="B49" s="15">
        <f>B41/+NOTES!F195*100</f>
        <v>3.8166899078359187</v>
      </c>
      <c r="C49" s="163">
        <v>3.43</v>
      </c>
      <c r="D49" s="15">
        <f>D41/+NOTES!H195*100</f>
        <v>3.8166899078359187</v>
      </c>
      <c r="E49" s="15">
        <v>3.43</v>
      </c>
    </row>
    <row r="50" spans="1:5" ht="16.5">
      <c r="A50" s="245" t="s">
        <v>83</v>
      </c>
      <c r="B50" s="143">
        <f>NOTES!F206</f>
        <v>3.8166899078359187</v>
      </c>
      <c r="C50" s="164">
        <v>3.43</v>
      </c>
      <c r="D50" s="143">
        <f>NOTES!H206</f>
        <v>3.8166899078359187</v>
      </c>
      <c r="E50" s="165">
        <v>3.43</v>
      </c>
    </row>
    <row r="51" spans="1:5" ht="16.5">
      <c r="A51" s="246"/>
      <c r="B51" s="16"/>
      <c r="C51" s="16"/>
      <c r="D51" s="16"/>
      <c r="E51" s="16"/>
    </row>
    <row r="52" spans="1:5" ht="16.5">
      <c r="A52" s="246"/>
      <c r="B52" s="16"/>
      <c r="C52" s="16"/>
      <c r="D52" s="16"/>
      <c r="E52" s="16"/>
    </row>
    <row r="53" spans="1:5" ht="16.5">
      <c r="A53" s="246"/>
      <c r="B53" s="16"/>
      <c r="C53" s="16"/>
      <c r="D53" s="16"/>
      <c r="E53" s="16"/>
    </row>
    <row r="54" spans="1:5" ht="13.5">
      <c r="A54" s="252" t="s">
        <v>257</v>
      </c>
      <c r="B54" s="252"/>
      <c r="C54" s="252"/>
      <c r="D54" s="252"/>
      <c r="E54" s="252"/>
    </row>
    <row r="55" spans="1:5" ht="13.5">
      <c r="A55" s="252" t="s">
        <v>201</v>
      </c>
      <c r="B55" s="252"/>
      <c r="C55" s="252"/>
      <c r="D55" s="252"/>
      <c r="E55" s="252"/>
    </row>
    <row r="56" spans="1:5" ht="16.5">
      <c r="A56" s="247"/>
      <c r="B56" s="16"/>
      <c r="C56" s="16"/>
      <c r="D56" s="16"/>
      <c r="E56" s="16"/>
    </row>
    <row r="57" spans="1:5" ht="16.5">
      <c r="A57" s="246"/>
      <c r="B57" s="16"/>
      <c r="C57" s="16"/>
      <c r="D57" s="16"/>
      <c r="E57" s="16"/>
    </row>
    <row r="58" spans="1:5" ht="16.5">
      <c r="A58" s="246"/>
      <c r="B58" s="16"/>
      <c r="C58" s="16"/>
      <c r="D58" s="16"/>
      <c r="E58" s="16"/>
    </row>
    <row r="59" spans="1:5" ht="16.5">
      <c r="A59" s="246"/>
      <c r="B59" s="16"/>
      <c r="C59" s="16"/>
      <c r="D59" s="16"/>
      <c r="E59" s="16"/>
    </row>
    <row r="60" spans="1:5" ht="16.5">
      <c r="A60" s="246"/>
      <c r="B60" s="16"/>
      <c r="C60" s="16"/>
      <c r="D60" s="16"/>
      <c r="E60" s="16"/>
    </row>
    <row r="61" spans="1:5" ht="16.5">
      <c r="A61" s="246"/>
      <c r="B61" s="16"/>
      <c r="C61" s="16"/>
      <c r="D61" s="16"/>
      <c r="E61" s="16"/>
    </row>
  </sheetData>
  <sheetProtection/>
  <mergeCells count="8">
    <mergeCell ref="A7:E7"/>
    <mergeCell ref="A8:E8"/>
    <mergeCell ref="A9:E9"/>
    <mergeCell ref="A10:E10"/>
    <mergeCell ref="A55:E55"/>
    <mergeCell ref="A54:E54"/>
    <mergeCell ref="B12:C12"/>
    <mergeCell ref="D12:E12"/>
  </mergeCells>
  <printOptions/>
  <pageMargins left="1.525590551" right="1.275590551" top="0.984251968503937" bottom="0.984251968503937" header="0.511811023622047" footer="0.511811023622047"/>
  <pageSetup cellComments="asDisplayed" fitToHeight="1" fitToWidth="1" horizontalDpi="600" verticalDpi="600" orientation="portrait" scale="62"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92D050"/>
  </sheetPr>
  <dimension ref="A6:H98"/>
  <sheetViews>
    <sheetView zoomScalePageLayoutView="0" workbookViewId="0" topLeftCell="A41">
      <selection activeCell="B58" sqref="B58"/>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49" t="s">
        <v>174</v>
      </c>
      <c r="B6" s="249"/>
      <c r="C6" s="249"/>
      <c r="D6" s="249"/>
      <c r="E6" s="249"/>
      <c r="F6" s="249"/>
      <c r="G6" s="249"/>
      <c r="H6" s="249"/>
    </row>
    <row r="7" spans="1:8" ht="13.5" customHeight="1">
      <c r="A7" s="256" t="s">
        <v>0</v>
      </c>
      <c r="B7" s="256"/>
      <c r="C7" s="256"/>
      <c r="D7" s="256"/>
      <c r="E7" s="256"/>
      <c r="F7" s="256"/>
      <c r="G7" s="256"/>
      <c r="H7" s="256"/>
    </row>
    <row r="8" spans="1:8" ht="15.75">
      <c r="A8" s="257" t="s">
        <v>216</v>
      </c>
      <c r="B8" s="257"/>
      <c r="C8" s="257"/>
      <c r="D8" s="257"/>
      <c r="E8" s="257"/>
      <c r="F8" s="257"/>
      <c r="G8" s="257"/>
      <c r="H8" s="257"/>
    </row>
    <row r="9" spans="1:8" ht="15.75">
      <c r="A9" s="257" t="s">
        <v>254</v>
      </c>
      <c r="B9" s="257"/>
      <c r="C9" s="257"/>
      <c r="D9" s="257"/>
      <c r="E9" s="257"/>
      <c r="F9" s="257"/>
      <c r="G9" s="257"/>
      <c r="H9" s="257"/>
    </row>
    <row r="10" ht="15.75" customHeight="1"/>
    <row r="11" spans="1:7" ht="15.75">
      <c r="A11" s="5"/>
      <c r="B11" s="4"/>
      <c r="C11" s="4"/>
      <c r="D11" s="4"/>
      <c r="E11" s="17" t="s">
        <v>47</v>
      </c>
      <c r="F11" s="17"/>
      <c r="G11" s="17" t="s">
        <v>47</v>
      </c>
    </row>
    <row r="12" spans="1:7" ht="15.75">
      <c r="A12" s="18"/>
      <c r="B12" s="4"/>
      <c r="C12" s="4"/>
      <c r="D12" s="4"/>
      <c r="E12" s="19" t="s">
        <v>256</v>
      </c>
      <c r="F12" s="19"/>
      <c r="G12" s="19" t="s">
        <v>255</v>
      </c>
    </row>
    <row r="13" spans="1:7" ht="15.75">
      <c r="A13" s="5"/>
      <c r="B13" s="4"/>
      <c r="C13" s="4"/>
      <c r="D13" s="4"/>
      <c r="E13" s="17" t="s">
        <v>20</v>
      </c>
      <c r="F13" s="17"/>
      <c r="G13" s="17" t="s">
        <v>20</v>
      </c>
    </row>
    <row r="14" spans="1:7" ht="15.75">
      <c r="A14" s="5"/>
      <c r="B14" s="4"/>
      <c r="C14" s="4"/>
      <c r="D14" s="4"/>
      <c r="E14" s="17"/>
      <c r="F14" s="17"/>
      <c r="G14" s="17"/>
    </row>
    <row r="15" spans="2:8" ht="15.75">
      <c r="B15" s="20" t="s">
        <v>108</v>
      </c>
      <c r="C15" s="4"/>
      <c r="D15" s="4"/>
      <c r="E15" s="21"/>
      <c r="F15" s="21"/>
      <c r="G15" s="21"/>
      <c r="H15" s="20"/>
    </row>
    <row r="16" spans="1:8" ht="15.75">
      <c r="A16" s="5"/>
      <c r="B16" s="4" t="s">
        <v>50</v>
      </c>
      <c r="C16" s="4"/>
      <c r="D16" s="4"/>
      <c r="E16" s="21">
        <f>316949+35161-100-E18</f>
        <v>335231</v>
      </c>
      <c r="F16" s="21"/>
      <c r="G16" s="21">
        <v>321335</v>
      </c>
      <c r="H16" s="4"/>
    </row>
    <row r="17" spans="1:8" ht="15.75">
      <c r="A17" s="5"/>
      <c r="B17" s="4" t="s">
        <v>325</v>
      </c>
      <c r="C17" s="4"/>
      <c r="D17" s="4"/>
      <c r="E17" s="21">
        <v>1200</v>
      </c>
      <c r="F17" s="21"/>
      <c r="G17" s="21">
        <v>1200</v>
      </c>
      <c r="H17" s="4"/>
    </row>
    <row r="18" spans="1:8" ht="15.75">
      <c r="A18" s="5"/>
      <c r="B18" s="4" t="s">
        <v>208</v>
      </c>
      <c r="C18" s="4"/>
      <c r="D18" s="4"/>
      <c r="E18" s="21">
        <v>16779</v>
      </c>
      <c r="F18" s="21"/>
      <c r="G18" s="21">
        <v>16235</v>
      </c>
      <c r="H18" s="21"/>
    </row>
    <row r="19" spans="1:8" ht="15.75">
      <c r="A19" s="5"/>
      <c r="B19" s="4" t="s">
        <v>247</v>
      </c>
      <c r="C19" s="4"/>
      <c r="D19" s="4"/>
      <c r="E19" s="21">
        <v>6818</v>
      </c>
      <c r="F19" s="21"/>
      <c r="G19" s="21">
        <v>9851</v>
      </c>
      <c r="H19" s="21"/>
    </row>
    <row r="20" spans="1:8" ht="15.75">
      <c r="A20" s="5"/>
      <c r="B20" s="22" t="s">
        <v>109</v>
      </c>
      <c r="C20" s="4"/>
      <c r="D20" s="4"/>
      <c r="E20" s="43">
        <f>SUM(E16:E19)</f>
        <v>360028</v>
      </c>
      <c r="F20" s="21"/>
      <c r="G20" s="43">
        <f>SUM(G16:G19)</f>
        <v>348621</v>
      </c>
      <c r="H20" s="22"/>
    </row>
    <row r="21" spans="1:8" ht="15.75">
      <c r="A21" s="5"/>
      <c r="B21" s="4"/>
      <c r="C21" s="4"/>
      <c r="D21" s="4"/>
      <c r="E21" s="21"/>
      <c r="F21" s="21"/>
      <c r="G21" s="21"/>
      <c r="H21" s="4"/>
    </row>
    <row r="22" spans="1:8" ht="15.75">
      <c r="A22" s="5"/>
      <c r="B22" s="4" t="s">
        <v>51</v>
      </c>
      <c r="C22" s="23"/>
      <c r="D22" s="24"/>
      <c r="E22" s="21">
        <v>131394</v>
      </c>
      <c r="F22" s="21"/>
      <c r="G22" s="21">
        <v>136303</v>
      </c>
      <c r="H22" s="4"/>
    </row>
    <row r="23" spans="1:8" ht="15.75">
      <c r="A23" s="5"/>
      <c r="B23" s="4" t="s">
        <v>136</v>
      </c>
      <c r="C23" s="23"/>
      <c r="D23" s="24"/>
      <c r="E23" s="21">
        <f>120893+36192+1442+9784-E24</f>
        <v>162444</v>
      </c>
      <c r="F23" s="21"/>
      <c r="G23" s="21">
        <f>113509-G24</f>
        <v>107720</v>
      </c>
      <c r="H23" s="4"/>
    </row>
    <row r="24" spans="1:8" ht="15.75">
      <c r="A24" s="5"/>
      <c r="B24" s="4" t="s">
        <v>180</v>
      </c>
      <c r="C24" s="23"/>
      <c r="D24" s="24"/>
      <c r="E24" s="21">
        <v>5867</v>
      </c>
      <c r="F24" s="21"/>
      <c r="G24" s="21">
        <f>5+5784</f>
        <v>5789</v>
      </c>
      <c r="H24" s="4"/>
    </row>
    <row r="25" spans="1:8" ht="15.75">
      <c r="A25" s="5"/>
      <c r="B25" s="4" t="s">
        <v>224</v>
      </c>
      <c r="C25" s="23"/>
      <c r="D25" s="24"/>
      <c r="E25" s="21">
        <f>8163+400</f>
        <v>8563</v>
      </c>
      <c r="F25" s="21"/>
      <c r="G25" s="21">
        <v>10786</v>
      </c>
      <c r="H25" s="4"/>
    </row>
    <row r="26" spans="1:8" ht="15.75">
      <c r="A26" s="5"/>
      <c r="B26" s="4" t="s">
        <v>80</v>
      </c>
      <c r="C26" s="23"/>
      <c r="D26" s="24"/>
      <c r="E26" s="198">
        <v>76749</v>
      </c>
      <c r="F26" s="21"/>
      <c r="G26" s="198">
        <v>96021</v>
      </c>
      <c r="H26" s="4"/>
    </row>
    <row r="27" spans="1:8" ht="15.75">
      <c r="A27" s="5"/>
      <c r="B27" s="22" t="s">
        <v>110</v>
      </c>
      <c r="C27" s="4"/>
      <c r="D27" s="4"/>
      <c r="E27" s="43">
        <f>SUM(E22:E26)</f>
        <v>385017</v>
      </c>
      <c r="F27" s="21"/>
      <c r="G27" s="43">
        <f>SUM(G22:G26)</f>
        <v>356619</v>
      </c>
      <c r="H27" s="22"/>
    </row>
    <row r="28" spans="1:8" ht="15.75">
      <c r="A28" s="5"/>
      <c r="B28" s="4"/>
      <c r="C28" s="4"/>
      <c r="D28" s="4"/>
      <c r="E28" s="21"/>
      <c r="F28" s="21"/>
      <c r="G28" s="21"/>
      <c r="H28" s="4"/>
    </row>
    <row r="29" spans="1:8" ht="15.75" hidden="1">
      <c r="A29" s="5"/>
      <c r="B29" s="4" t="s">
        <v>129</v>
      </c>
      <c r="C29" s="4"/>
      <c r="D29" s="4"/>
      <c r="E29" s="44">
        <v>0</v>
      </c>
      <c r="F29" s="21"/>
      <c r="G29" s="44">
        <v>0</v>
      </c>
      <c r="H29" s="4"/>
    </row>
    <row r="30" spans="1:8" ht="15.75" hidden="1">
      <c r="A30" s="5"/>
      <c r="B30" s="4"/>
      <c r="C30" s="4"/>
      <c r="D30" s="4"/>
      <c r="E30" s="21"/>
      <c r="F30" s="21"/>
      <c r="G30" s="21"/>
      <c r="H30" s="4"/>
    </row>
    <row r="31" spans="1:8" ht="16.5" thickBot="1">
      <c r="A31" s="5"/>
      <c r="B31" s="25" t="s">
        <v>111</v>
      </c>
      <c r="C31" s="4"/>
      <c r="D31" s="4"/>
      <c r="E31" s="45">
        <f>E20+E27+E29</f>
        <v>745045</v>
      </c>
      <c r="F31" s="26"/>
      <c r="G31" s="45">
        <f>G20+G27+G29</f>
        <v>705240</v>
      </c>
      <c r="H31" s="25"/>
    </row>
    <row r="32" spans="1:8" ht="16.5" thickTop="1">
      <c r="A32" s="5"/>
      <c r="B32" s="4"/>
      <c r="C32" s="4"/>
      <c r="D32" s="4"/>
      <c r="E32" s="21"/>
      <c r="F32" s="21"/>
      <c r="G32" s="21"/>
      <c r="H32" s="4"/>
    </row>
    <row r="33" spans="1:8" ht="15.75">
      <c r="A33" s="5"/>
      <c r="B33" s="25" t="s">
        <v>112</v>
      </c>
      <c r="C33" s="4"/>
      <c r="D33" s="4"/>
      <c r="E33" s="21"/>
      <c r="F33" s="21"/>
      <c r="G33" s="21"/>
      <c r="H33" s="25"/>
    </row>
    <row r="34" spans="1:8" ht="15.75">
      <c r="A34" s="5"/>
      <c r="B34" s="4" t="s">
        <v>101</v>
      </c>
      <c r="C34" s="4"/>
      <c r="D34" s="4"/>
      <c r="E34" s="21">
        <v>333684</v>
      </c>
      <c r="F34" s="21"/>
      <c r="G34" s="21">
        <v>333684</v>
      </c>
      <c r="H34" s="4"/>
    </row>
    <row r="35" spans="1:8" ht="15.75">
      <c r="A35" s="5"/>
      <c r="B35" s="4" t="s">
        <v>52</v>
      </c>
      <c r="C35" s="4"/>
      <c r="D35" s="4"/>
      <c r="E35" s="21">
        <v>720</v>
      </c>
      <c r="F35" s="21"/>
      <c r="G35" s="21">
        <v>585</v>
      </c>
      <c r="H35" s="4"/>
    </row>
    <row r="36" spans="1:8" ht="15.75">
      <c r="A36" s="5"/>
      <c r="B36" s="4" t="s">
        <v>186</v>
      </c>
      <c r="C36" s="4"/>
      <c r="D36" s="4"/>
      <c r="E36" s="21">
        <v>156243</v>
      </c>
      <c r="F36" s="21"/>
      <c r="G36" s="21">
        <v>145596</v>
      </c>
      <c r="H36" s="4"/>
    </row>
    <row r="37" spans="1:8" ht="15.75">
      <c r="A37" s="5"/>
      <c r="B37" s="25" t="s">
        <v>113</v>
      </c>
      <c r="C37" s="4"/>
      <c r="D37" s="4"/>
      <c r="E37" s="43">
        <f>SUM(E34:E36)</f>
        <v>490647</v>
      </c>
      <c r="F37" s="21"/>
      <c r="G37" s="43">
        <f>SUM(G34:G36)</f>
        <v>479865</v>
      </c>
      <c r="H37" s="25"/>
    </row>
    <row r="38" spans="1:8" ht="15.75">
      <c r="A38" s="5"/>
      <c r="B38" s="25"/>
      <c r="C38" s="4"/>
      <c r="D38" s="4"/>
      <c r="E38" s="21"/>
      <c r="F38" s="21"/>
      <c r="G38" s="21"/>
      <c r="H38" s="26"/>
    </row>
    <row r="39" spans="1:8" ht="15.75" hidden="1">
      <c r="A39" s="5"/>
      <c r="B39" s="4" t="s">
        <v>130</v>
      </c>
      <c r="C39" s="4"/>
      <c r="D39" s="4"/>
      <c r="E39" s="21">
        <v>0</v>
      </c>
      <c r="F39" s="21"/>
      <c r="G39" s="21">
        <v>0</v>
      </c>
      <c r="H39" s="4"/>
    </row>
    <row r="40" spans="1:8" ht="15.75" hidden="1">
      <c r="A40" s="5"/>
      <c r="B40" s="25"/>
      <c r="C40" s="4"/>
      <c r="D40" s="4"/>
      <c r="E40" s="21"/>
      <c r="F40" s="21"/>
      <c r="G40" s="21"/>
      <c r="H40" s="25"/>
    </row>
    <row r="41" spans="2:8" ht="15.75">
      <c r="B41" s="20" t="s">
        <v>114</v>
      </c>
      <c r="C41" s="4"/>
      <c r="D41" s="4"/>
      <c r="E41" s="21"/>
      <c r="F41" s="21"/>
      <c r="G41" s="21"/>
      <c r="H41" s="20"/>
    </row>
    <row r="42" spans="2:8" ht="15.75">
      <c r="B42" s="4" t="s">
        <v>115</v>
      </c>
      <c r="C42" s="4"/>
      <c r="D42" s="4"/>
      <c r="E42" s="21">
        <f>12568+106+742</f>
        <v>13416</v>
      </c>
      <c r="F42" s="21"/>
      <c r="G42" s="21">
        <v>12568</v>
      </c>
      <c r="H42" s="4"/>
    </row>
    <row r="43" spans="2:8" ht="15.75">
      <c r="B43" s="4" t="s">
        <v>181</v>
      </c>
      <c r="C43" s="4"/>
      <c r="D43" s="4"/>
      <c r="E43" s="21">
        <v>91148</v>
      </c>
      <c r="F43" s="21"/>
      <c r="G43" s="21">
        <v>91148</v>
      </c>
      <c r="H43" s="4"/>
    </row>
    <row r="44" spans="2:8" ht="15.75">
      <c r="B44" s="22" t="s">
        <v>119</v>
      </c>
      <c r="C44" s="23"/>
      <c r="D44" s="27"/>
      <c r="E44" s="43">
        <f>SUM(E41:E43)</f>
        <v>104564</v>
      </c>
      <c r="F44" s="21"/>
      <c r="G44" s="43">
        <f>SUM(G41:G43)</f>
        <v>103716</v>
      </c>
      <c r="H44" s="22"/>
    </row>
    <row r="45" spans="2:8" ht="15.75">
      <c r="B45" s="5"/>
      <c r="C45" s="23"/>
      <c r="D45" s="27"/>
      <c r="E45" s="21"/>
      <c r="F45" s="21"/>
      <c r="G45" s="21"/>
      <c r="H45" s="5"/>
    </row>
    <row r="46" spans="1:8" ht="15.75">
      <c r="A46" s="5"/>
      <c r="B46" s="4" t="s">
        <v>116</v>
      </c>
      <c r="C46" s="23"/>
      <c r="D46" s="24"/>
      <c r="E46" s="21">
        <f>20244+75212-3761-2142-E47</f>
        <v>66003</v>
      </c>
      <c r="F46" s="21"/>
      <c r="G46" s="21">
        <f>84150-G47</f>
        <v>61110</v>
      </c>
      <c r="H46" s="4"/>
    </row>
    <row r="47" spans="1:8" ht="15.75">
      <c r="A47" s="5"/>
      <c r="B47" s="4" t="s">
        <v>117</v>
      </c>
      <c r="C47" s="23"/>
      <c r="D47" s="24"/>
      <c r="E47" s="21">
        <v>23550</v>
      </c>
      <c r="F47" s="21"/>
      <c r="G47" s="21">
        <f>141+22899</f>
        <v>23040</v>
      </c>
      <c r="H47" s="4"/>
    </row>
    <row r="48" spans="1:8" ht="15.75">
      <c r="A48" s="5"/>
      <c r="B48" s="4" t="s">
        <v>181</v>
      </c>
      <c r="C48" s="23"/>
      <c r="D48" s="24"/>
      <c r="E48" s="21">
        <v>59223</v>
      </c>
      <c r="F48" s="21"/>
      <c r="G48" s="21">
        <v>36291</v>
      </c>
      <c r="H48" s="4"/>
    </row>
    <row r="49" spans="1:8" ht="15.75">
      <c r="A49" s="5"/>
      <c r="B49" s="5" t="s">
        <v>30</v>
      </c>
      <c r="C49" s="23"/>
      <c r="D49" s="27"/>
      <c r="E49" s="21">
        <f>722+213+82+41</f>
        <v>1058</v>
      </c>
      <c r="F49" s="21"/>
      <c r="G49" s="21">
        <v>1218</v>
      </c>
      <c r="H49" s="5"/>
    </row>
    <row r="50" spans="1:8" ht="15.75" hidden="1">
      <c r="A50" s="5"/>
      <c r="B50" s="4" t="s">
        <v>181</v>
      </c>
      <c r="C50" s="23"/>
      <c r="D50" s="27"/>
      <c r="E50" s="21">
        <v>0</v>
      </c>
      <c r="F50" s="21"/>
      <c r="G50" s="21">
        <v>0</v>
      </c>
      <c r="H50" s="4"/>
    </row>
    <row r="51" spans="1:8" ht="15.75">
      <c r="A51" s="5"/>
      <c r="B51" s="22" t="s">
        <v>118</v>
      </c>
      <c r="C51" s="18"/>
      <c r="D51" s="18"/>
      <c r="E51" s="43">
        <f>SUM(E46:E50)</f>
        <v>149834</v>
      </c>
      <c r="F51" s="21"/>
      <c r="G51" s="43">
        <f>SUM(G46:G50)</f>
        <v>121659</v>
      </c>
      <c r="H51" s="22"/>
    </row>
    <row r="52" spans="1:8" ht="15.75">
      <c r="A52" s="5"/>
      <c r="B52" s="22"/>
      <c r="C52" s="18"/>
      <c r="D52" s="18"/>
      <c r="E52" s="21"/>
      <c r="F52" s="21"/>
      <c r="G52" s="21"/>
      <c r="H52" s="22"/>
    </row>
    <row r="53" spans="1:8" ht="16.5" thickBot="1">
      <c r="A53" s="5"/>
      <c r="B53" s="28" t="s">
        <v>120</v>
      </c>
      <c r="C53" s="29"/>
      <c r="D53" s="29"/>
      <c r="E53" s="45">
        <f>E51+E44</f>
        <v>254398</v>
      </c>
      <c r="F53" s="26"/>
      <c r="G53" s="45">
        <f>G51+G44</f>
        <v>225375</v>
      </c>
      <c r="H53" s="28"/>
    </row>
    <row r="54" spans="1:8" ht="16.5" thickTop="1">
      <c r="A54" s="5"/>
      <c r="B54" s="22"/>
      <c r="C54" s="18"/>
      <c r="D54" s="18"/>
      <c r="E54" s="21"/>
      <c r="F54" s="21"/>
      <c r="G54" s="21"/>
      <c r="H54" s="22"/>
    </row>
    <row r="55" spans="1:8" ht="16.5" thickBot="1">
      <c r="A55" s="5"/>
      <c r="B55" s="28" t="s">
        <v>121</v>
      </c>
      <c r="C55" s="4"/>
      <c r="D55" s="4"/>
      <c r="E55" s="46">
        <f>E53+E37</f>
        <v>745045</v>
      </c>
      <c r="F55" s="26"/>
      <c r="G55" s="46">
        <f>G53+G37</f>
        <v>705240</v>
      </c>
      <c r="H55" s="28"/>
    </row>
    <row r="56" spans="1:7" ht="16.5" thickTop="1">
      <c r="A56" s="5"/>
      <c r="B56" s="4"/>
      <c r="C56" s="4"/>
      <c r="D56" s="4"/>
      <c r="E56" s="21">
        <f>E55-E31</f>
        <v>0</v>
      </c>
      <c r="F56" s="21"/>
      <c r="G56" s="21">
        <f>G55-G31</f>
        <v>0</v>
      </c>
    </row>
    <row r="57" spans="1:7" ht="15.75">
      <c r="A57" s="5"/>
      <c r="B57" s="4"/>
      <c r="C57" s="4"/>
      <c r="D57" s="4"/>
      <c r="E57" s="30"/>
      <c r="F57" s="30"/>
      <c r="G57" s="30"/>
    </row>
    <row r="58" spans="1:7" ht="15.75">
      <c r="A58" s="5"/>
      <c r="B58" s="25" t="s">
        <v>135</v>
      </c>
      <c r="C58" s="25"/>
      <c r="D58" s="25"/>
      <c r="E58" s="144">
        <f>(E37+E39)/E34/2</f>
        <v>0.7351970726795412</v>
      </c>
      <c r="F58" s="145"/>
      <c r="G58" s="144">
        <f>(G37+G39)/G34/2</f>
        <v>0.719041068795627</v>
      </c>
    </row>
    <row r="59" spans="1:7" ht="18.75">
      <c r="A59" s="31"/>
      <c r="B59" s="32"/>
      <c r="C59" s="32"/>
      <c r="D59" s="32"/>
      <c r="E59" s="21"/>
      <c r="F59" s="21"/>
      <c r="G59" s="33"/>
    </row>
    <row r="60" spans="1:7" ht="15.75">
      <c r="A60" s="34"/>
      <c r="B60" s="32"/>
      <c r="C60" s="32"/>
      <c r="D60" s="32"/>
      <c r="E60" s="21"/>
      <c r="F60" s="21"/>
      <c r="G60" s="33"/>
    </row>
    <row r="61" spans="1:8" ht="24.75" customHeight="1">
      <c r="A61" s="252" t="s">
        <v>258</v>
      </c>
      <c r="B61" s="252"/>
      <c r="C61" s="252"/>
      <c r="D61" s="252"/>
      <c r="E61" s="252"/>
      <c r="F61" s="252"/>
      <c r="G61" s="252"/>
      <c r="H61" s="252"/>
    </row>
    <row r="62" spans="1:7" ht="15.75">
      <c r="A62" s="252"/>
      <c r="B62" s="252"/>
      <c r="C62" s="252"/>
      <c r="D62" s="252"/>
      <c r="E62" s="252"/>
      <c r="F62" s="21"/>
      <c r="G62" s="33"/>
    </row>
    <row r="63" spans="1:7" ht="15">
      <c r="A63" s="35"/>
      <c r="B63" s="36"/>
      <c r="C63" s="32"/>
      <c r="D63" s="32"/>
      <c r="E63" s="37"/>
      <c r="F63" s="37"/>
      <c r="G63" s="38"/>
    </row>
    <row r="64" spans="1:7" ht="15">
      <c r="A64" s="34"/>
      <c r="B64" s="36"/>
      <c r="C64" s="39"/>
      <c r="D64" s="39"/>
      <c r="E64" s="37"/>
      <c r="F64" s="37"/>
      <c r="G64" s="38"/>
    </row>
    <row r="65" spans="1:7" ht="15">
      <c r="A65" s="34"/>
      <c r="B65" s="36"/>
      <c r="C65" s="32"/>
      <c r="D65" s="32"/>
      <c r="E65" s="37"/>
      <c r="F65" s="37"/>
      <c r="G65" s="38"/>
    </row>
    <row r="66" spans="1:7" ht="15">
      <c r="A66" s="34"/>
      <c r="B66" s="40"/>
      <c r="C66" s="32"/>
      <c r="D66" s="32"/>
      <c r="E66" s="37"/>
      <c r="F66" s="37"/>
      <c r="G66" s="38"/>
    </row>
    <row r="67" spans="1:7" ht="15">
      <c r="A67" s="34"/>
      <c r="B67" s="36"/>
      <c r="C67" s="32"/>
      <c r="D67" s="32"/>
      <c r="E67" s="37"/>
      <c r="F67" s="37"/>
      <c r="G67" s="38"/>
    </row>
    <row r="68" spans="1:7" ht="15">
      <c r="A68" s="34"/>
      <c r="B68" s="36"/>
      <c r="C68" s="32"/>
      <c r="D68" s="32"/>
      <c r="E68" s="37"/>
      <c r="F68" s="37"/>
      <c r="G68" s="38"/>
    </row>
    <row r="69" spans="1:7" ht="15">
      <c r="A69" s="34"/>
      <c r="B69" s="36"/>
      <c r="C69" s="32"/>
      <c r="D69" s="32"/>
      <c r="E69" s="37"/>
      <c r="F69" s="37"/>
      <c r="G69" s="38"/>
    </row>
    <row r="70" spans="1:7" ht="15">
      <c r="A70" s="34"/>
      <c r="B70" s="36"/>
      <c r="C70" s="32"/>
      <c r="D70" s="32"/>
      <c r="E70" s="37"/>
      <c r="F70" s="37"/>
      <c r="G70" s="38"/>
    </row>
    <row r="71" spans="1:7" ht="15">
      <c r="A71" s="34"/>
      <c r="B71" s="36"/>
      <c r="C71" s="32"/>
      <c r="D71" s="32"/>
      <c r="E71" s="37"/>
      <c r="F71" s="37"/>
      <c r="G71" s="38"/>
    </row>
    <row r="72" spans="1:7" ht="15">
      <c r="A72" s="34"/>
      <c r="B72" s="36"/>
      <c r="C72" s="32"/>
      <c r="D72" s="32"/>
      <c r="E72" s="37"/>
      <c r="F72" s="37"/>
      <c r="G72" s="38"/>
    </row>
    <row r="73" spans="1:7" ht="15">
      <c r="A73" s="34"/>
      <c r="B73" s="36"/>
      <c r="C73" s="32"/>
      <c r="D73" s="32"/>
      <c r="E73" s="37"/>
      <c r="F73" s="37"/>
      <c r="G73" s="38"/>
    </row>
    <row r="74" spans="1:7" ht="15">
      <c r="A74" s="34"/>
      <c r="B74" s="36"/>
      <c r="C74" s="32"/>
      <c r="D74" s="32"/>
      <c r="E74" s="37"/>
      <c r="F74" s="37"/>
      <c r="G74" s="38"/>
    </row>
    <row r="75" spans="1:7" ht="15">
      <c r="A75" s="34"/>
      <c r="B75" s="36"/>
      <c r="C75" s="32"/>
      <c r="D75" s="32"/>
      <c r="E75" s="37"/>
      <c r="F75" s="37"/>
      <c r="G75" s="38"/>
    </row>
    <row r="76" spans="1:7" ht="15">
      <c r="A76" s="34"/>
      <c r="B76" s="36"/>
      <c r="C76" s="32"/>
      <c r="D76" s="32"/>
      <c r="E76" s="37"/>
      <c r="F76" s="37"/>
      <c r="G76" s="38"/>
    </row>
    <row r="77" spans="1:7" ht="15">
      <c r="A77" s="34"/>
      <c r="B77" s="36"/>
      <c r="C77" s="32"/>
      <c r="D77" s="32"/>
      <c r="E77" s="37"/>
      <c r="F77" s="37"/>
      <c r="G77" s="38"/>
    </row>
    <row r="78" spans="1:7" ht="15">
      <c r="A78" s="34"/>
      <c r="B78" s="36"/>
      <c r="C78" s="32"/>
      <c r="D78" s="32"/>
      <c r="E78" s="37"/>
      <c r="F78" s="37"/>
      <c r="G78" s="38"/>
    </row>
    <row r="79" spans="1:7" ht="15">
      <c r="A79" s="34"/>
      <c r="B79" s="36"/>
      <c r="C79" s="32"/>
      <c r="D79" s="32"/>
      <c r="E79" s="37"/>
      <c r="F79" s="37"/>
      <c r="G79" s="38"/>
    </row>
    <row r="80" spans="1:7" ht="15">
      <c r="A80" s="34"/>
      <c r="B80" s="36"/>
      <c r="C80" s="32"/>
      <c r="D80" s="32"/>
      <c r="E80" s="37"/>
      <c r="F80" s="37"/>
      <c r="G80" s="38"/>
    </row>
    <row r="81" spans="1:7" ht="15">
      <c r="A81" s="34"/>
      <c r="B81" s="32"/>
      <c r="C81" s="32"/>
      <c r="D81" s="32"/>
      <c r="E81" s="37"/>
      <c r="F81" s="37"/>
      <c r="G81" s="38"/>
    </row>
    <row r="82" spans="1:7" ht="15">
      <c r="A82" s="34"/>
      <c r="B82" s="32"/>
      <c r="C82" s="32"/>
      <c r="D82" s="32"/>
      <c r="E82" s="37"/>
      <c r="F82" s="37"/>
      <c r="G82" s="38"/>
    </row>
    <row r="83" spans="1:7" ht="15">
      <c r="A83" s="34"/>
      <c r="B83" s="32"/>
      <c r="C83" s="32"/>
      <c r="D83" s="32"/>
      <c r="E83" s="37"/>
      <c r="F83" s="37"/>
      <c r="G83" s="38"/>
    </row>
    <row r="84" spans="1:7" ht="15">
      <c r="A84" s="34"/>
      <c r="B84" s="32"/>
      <c r="C84" s="32"/>
      <c r="D84" s="32"/>
      <c r="E84" s="37"/>
      <c r="F84" s="37"/>
      <c r="G84" s="38"/>
    </row>
    <row r="85" spans="1:7" ht="15">
      <c r="A85" s="34"/>
      <c r="B85" s="32"/>
      <c r="C85" s="32"/>
      <c r="D85" s="32"/>
      <c r="E85" s="37"/>
      <c r="F85" s="37"/>
      <c r="G85" s="38"/>
    </row>
    <row r="86" spans="1:7" ht="15">
      <c r="A86" s="34"/>
      <c r="B86" s="32"/>
      <c r="C86" s="32"/>
      <c r="D86" s="32"/>
      <c r="E86" s="37"/>
      <c r="F86" s="37"/>
      <c r="G86" s="38"/>
    </row>
    <row r="87" spans="1:7" ht="15">
      <c r="A87" s="34"/>
      <c r="B87" s="32"/>
      <c r="C87" s="32"/>
      <c r="D87" s="32"/>
      <c r="E87" s="37"/>
      <c r="F87" s="37"/>
      <c r="G87" s="38"/>
    </row>
    <row r="88" spans="1:7" ht="15">
      <c r="A88" s="34"/>
      <c r="B88" s="32"/>
      <c r="C88" s="32"/>
      <c r="D88" s="32"/>
      <c r="E88" s="37"/>
      <c r="F88" s="37"/>
      <c r="G88" s="38"/>
    </row>
    <row r="89" spans="1:7" ht="15">
      <c r="A89" s="34"/>
      <c r="B89" s="32"/>
      <c r="C89" s="32"/>
      <c r="D89" s="32"/>
      <c r="E89" s="37"/>
      <c r="F89" s="37"/>
      <c r="G89" s="38"/>
    </row>
    <row r="90" spans="1:7" ht="15">
      <c r="A90" s="34"/>
      <c r="B90" s="32"/>
      <c r="C90" s="32"/>
      <c r="D90" s="32"/>
      <c r="E90" s="37"/>
      <c r="F90" s="37"/>
      <c r="G90" s="38"/>
    </row>
    <row r="91" spans="1:7" ht="15">
      <c r="A91" s="34"/>
      <c r="B91" s="32"/>
      <c r="C91" s="32"/>
      <c r="D91" s="32"/>
      <c r="E91" s="37"/>
      <c r="F91" s="37"/>
      <c r="G91" s="38"/>
    </row>
    <row r="92" spans="1:7" ht="15">
      <c r="A92" s="34"/>
      <c r="B92" s="32"/>
      <c r="C92" s="32"/>
      <c r="D92" s="32"/>
      <c r="E92" s="37"/>
      <c r="F92" s="37"/>
      <c r="G92" s="38"/>
    </row>
    <row r="93" spans="1:7" ht="15">
      <c r="A93" s="34"/>
      <c r="B93" s="32"/>
      <c r="C93" s="32"/>
      <c r="D93" s="32"/>
      <c r="E93" s="37"/>
      <c r="F93" s="37"/>
      <c r="G93" s="38"/>
    </row>
    <row r="94" spans="1:7" ht="15">
      <c r="A94" s="34"/>
      <c r="B94" s="32"/>
      <c r="C94" s="32"/>
      <c r="D94" s="32"/>
      <c r="E94" s="37"/>
      <c r="F94" s="37"/>
      <c r="G94" s="38"/>
    </row>
    <row r="95" spans="1:7" ht="15">
      <c r="A95" s="34"/>
      <c r="B95" s="32"/>
      <c r="C95" s="32"/>
      <c r="D95" s="32"/>
      <c r="E95" s="37"/>
      <c r="F95" s="37"/>
      <c r="G95" s="38"/>
    </row>
    <row r="96" spans="1:7" ht="15">
      <c r="A96" s="34"/>
      <c r="B96" s="32"/>
      <c r="C96" s="32"/>
      <c r="D96" s="32"/>
      <c r="E96" s="37"/>
      <c r="F96" s="37"/>
      <c r="G96" s="38"/>
    </row>
    <row r="97" spans="1:7" ht="15">
      <c r="A97" s="34"/>
      <c r="B97" s="32"/>
      <c r="C97" s="32"/>
      <c r="D97" s="32"/>
      <c r="E97" s="37"/>
      <c r="F97" s="37"/>
      <c r="G97" s="38"/>
    </row>
    <row r="98" spans="1:7" ht="15">
      <c r="A98" s="34"/>
      <c r="B98" s="32"/>
      <c r="C98" s="32"/>
      <c r="D98" s="32"/>
      <c r="E98" s="37"/>
      <c r="F98" s="37"/>
      <c r="G98" s="38"/>
    </row>
  </sheetData>
  <sheetProtection/>
  <mergeCells count="6">
    <mergeCell ref="A62:E62"/>
    <mergeCell ref="A6:H6"/>
    <mergeCell ref="A7:H7"/>
    <mergeCell ref="A8:H8"/>
    <mergeCell ref="A9:H9"/>
    <mergeCell ref="A61:H61"/>
  </mergeCells>
  <printOptions horizontalCentered="1"/>
  <pageMargins left="1.18110236220472" right="0.748031496062992" top="0.65" bottom="0.183070866" header="0.511811023622047" footer="0.275590551181102"/>
  <pageSetup orientation="portrait" scale="6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92D050"/>
  </sheetPr>
  <dimension ref="A8:F64"/>
  <sheetViews>
    <sheetView zoomScalePageLayoutView="0" workbookViewId="0" topLeftCell="A1">
      <selection activeCell="A33" sqref="A33"/>
    </sheetView>
  </sheetViews>
  <sheetFormatPr defaultColWidth="9.140625" defaultRowHeight="12.75"/>
  <cols>
    <col min="1" max="1" width="52.57421875" style="3" bestFit="1" customWidth="1"/>
    <col min="2" max="6" width="16.7109375" style="3" customWidth="1"/>
    <col min="7" max="16384" width="9.140625" style="3" customWidth="1"/>
  </cols>
  <sheetData>
    <row r="8" spans="1:6" ht="19.5">
      <c r="A8" s="263" t="s">
        <v>146</v>
      </c>
      <c r="B8" s="263"/>
      <c r="C8" s="263"/>
      <c r="D8" s="263"/>
      <c r="E8" s="263"/>
      <c r="F8" s="263"/>
    </row>
    <row r="9" spans="1:6" ht="13.5">
      <c r="A9" s="264" t="s">
        <v>0</v>
      </c>
      <c r="B9" s="264"/>
      <c r="C9" s="264"/>
      <c r="D9" s="264"/>
      <c r="E9" s="264"/>
      <c r="F9" s="264"/>
    </row>
    <row r="10" spans="1:6" ht="15.75">
      <c r="A10" s="251" t="s">
        <v>217</v>
      </c>
      <c r="B10" s="251"/>
      <c r="C10" s="251"/>
      <c r="D10" s="251"/>
      <c r="E10" s="251"/>
      <c r="F10" s="251"/>
    </row>
    <row r="11" spans="1:6" ht="15.75">
      <c r="A11" s="251" t="s">
        <v>253</v>
      </c>
      <c r="B11" s="251"/>
      <c r="C11" s="251"/>
      <c r="D11" s="251"/>
      <c r="E11" s="251"/>
      <c r="F11" s="251"/>
    </row>
    <row r="13" spans="1:6" ht="15.75">
      <c r="A13" s="41"/>
      <c r="B13" s="47"/>
      <c r="C13" s="258" t="s">
        <v>52</v>
      </c>
      <c r="D13" s="258"/>
      <c r="E13" s="258"/>
      <c r="F13" s="48"/>
    </row>
    <row r="14" spans="1:5" ht="15.75">
      <c r="A14" s="41"/>
      <c r="B14" s="260" t="s">
        <v>248</v>
      </c>
      <c r="C14" s="260"/>
      <c r="D14" s="260"/>
      <c r="E14" s="49" t="s">
        <v>63</v>
      </c>
    </row>
    <row r="15" spans="1:6" ht="15.75" customHeight="1">
      <c r="A15" s="50" t="s">
        <v>64</v>
      </c>
      <c r="B15" s="51" t="s">
        <v>65</v>
      </c>
      <c r="C15" s="51" t="s">
        <v>65</v>
      </c>
      <c r="D15" s="52" t="s">
        <v>225</v>
      </c>
      <c r="E15" s="52" t="s">
        <v>53</v>
      </c>
      <c r="F15" s="261" t="s">
        <v>66</v>
      </c>
    </row>
    <row r="16" spans="1:6" ht="15.75">
      <c r="A16" s="53"/>
      <c r="B16" s="52" t="s">
        <v>67</v>
      </c>
      <c r="C16" s="52" t="s">
        <v>68</v>
      </c>
      <c r="D16" s="52" t="s">
        <v>226</v>
      </c>
      <c r="E16" s="52"/>
      <c r="F16" s="262"/>
    </row>
    <row r="17" spans="1:6" ht="15.75">
      <c r="A17" s="54"/>
      <c r="B17" s="55" t="s">
        <v>17</v>
      </c>
      <c r="C17" s="55" t="s">
        <v>17</v>
      </c>
      <c r="D17" s="55" t="s">
        <v>17</v>
      </c>
      <c r="E17" s="55" t="s">
        <v>17</v>
      </c>
      <c r="F17" s="55" t="s">
        <v>17</v>
      </c>
    </row>
    <row r="18" spans="1:6" ht="12.75">
      <c r="A18" s="56" t="s">
        <v>265</v>
      </c>
      <c r="B18" s="57">
        <f>B61</f>
        <v>333684</v>
      </c>
      <c r="C18" s="57">
        <f>C61</f>
        <v>0</v>
      </c>
      <c r="D18" s="166">
        <f>D61</f>
        <v>585</v>
      </c>
      <c r="E18" s="57">
        <f>E61</f>
        <v>145596</v>
      </c>
      <c r="F18" s="57">
        <f>F61</f>
        <v>479865</v>
      </c>
    </row>
    <row r="19" spans="1:6" ht="12.75">
      <c r="A19" s="59"/>
      <c r="B19" s="57"/>
      <c r="C19" s="58"/>
      <c r="D19" s="58"/>
      <c r="E19" s="57"/>
      <c r="F19" s="57"/>
    </row>
    <row r="20" spans="1:6" ht="12.75">
      <c r="A20" s="59" t="s">
        <v>243</v>
      </c>
      <c r="B20" s="169"/>
      <c r="C20" s="60"/>
      <c r="D20" s="60">
        <v>135</v>
      </c>
      <c r="E20" s="57"/>
      <c r="F20" s="61">
        <f>SUM(B20:E20)</f>
        <v>135</v>
      </c>
    </row>
    <row r="21" spans="1:6" ht="12.75">
      <c r="A21" s="59"/>
      <c r="B21" s="169"/>
      <c r="C21" s="60"/>
      <c r="D21" s="60"/>
      <c r="E21" s="57"/>
      <c r="F21" s="57"/>
    </row>
    <row r="22" spans="1:6" ht="12.75">
      <c r="A22" s="62" t="s">
        <v>178</v>
      </c>
      <c r="B22" s="65">
        <f>SUM(B18:B21)</f>
        <v>333684</v>
      </c>
      <c r="C22" s="65">
        <f>SUM(C18:C21)</f>
        <v>0</v>
      </c>
      <c r="D22" s="65">
        <f>SUM(D18:D21)</f>
        <v>720</v>
      </c>
      <c r="E22" s="65">
        <f>SUM(E18:E21)</f>
        <v>145596</v>
      </c>
      <c r="F22" s="65">
        <f>SUM(F18:F21)</f>
        <v>480000</v>
      </c>
    </row>
    <row r="23" spans="1:6" ht="12.75">
      <c r="A23" s="62"/>
      <c r="B23" s="63"/>
      <c r="C23" s="63"/>
      <c r="D23" s="60"/>
      <c r="E23" s="64"/>
      <c r="F23" s="61"/>
    </row>
    <row r="24" spans="1:6" ht="12.75">
      <c r="A24" s="62" t="s">
        <v>244</v>
      </c>
      <c r="B24" s="63"/>
      <c r="C24" s="63"/>
      <c r="D24" s="60"/>
      <c r="E24" s="64">
        <f>PL!D31</f>
        <v>10647</v>
      </c>
      <c r="F24" s="61">
        <f>SUM(B24:E24)</f>
        <v>10647</v>
      </c>
    </row>
    <row r="25" spans="1:6" ht="12.75">
      <c r="A25" s="62"/>
      <c r="B25" s="63"/>
      <c r="C25" s="63"/>
      <c r="D25" s="60"/>
      <c r="E25" s="64"/>
      <c r="F25" s="61"/>
    </row>
    <row r="26" spans="1:6" ht="12.75">
      <c r="A26" s="62" t="s">
        <v>259</v>
      </c>
      <c r="B26" s="65">
        <f>SUM(B22:B25)</f>
        <v>333684</v>
      </c>
      <c r="C26" s="65">
        <f>SUM(C22:C25)</f>
        <v>0</v>
      </c>
      <c r="D26" s="65">
        <f>SUM(D22:D25)</f>
        <v>720</v>
      </c>
      <c r="E26" s="65">
        <f>SUM(E22:E25)</f>
        <v>156243</v>
      </c>
      <c r="F26" s="65">
        <f>SUM(F22:F25)</f>
        <v>490647</v>
      </c>
    </row>
    <row r="27" spans="1:6" ht="12.75">
      <c r="A27" s="62"/>
      <c r="B27" s="63"/>
      <c r="C27" s="63"/>
      <c r="D27" s="60"/>
      <c r="E27" s="58"/>
      <c r="F27" s="58"/>
    </row>
    <row r="28" spans="1:6" ht="12.75">
      <c r="A28" s="62"/>
      <c r="B28" s="63"/>
      <c r="C28" s="63"/>
      <c r="D28" s="63"/>
      <c r="E28" s="61"/>
      <c r="F28" s="61"/>
    </row>
    <row r="29" spans="1:6" ht="12.75">
      <c r="A29" s="62"/>
      <c r="B29" s="63"/>
      <c r="C29" s="63"/>
      <c r="D29" s="63"/>
      <c r="E29" s="63"/>
      <c r="F29" s="61"/>
    </row>
    <row r="30" spans="1:6" ht="12.75">
      <c r="A30" s="66" t="s">
        <v>266</v>
      </c>
      <c r="B30" s="146">
        <f>B26</f>
        <v>333684</v>
      </c>
      <c r="C30" s="146">
        <f>C26</f>
        <v>0</v>
      </c>
      <c r="D30" s="146">
        <f>D26</f>
        <v>720</v>
      </c>
      <c r="E30" s="146">
        <f>E26</f>
        <v>156243</v>
      </c>
      <c r="F30" s="146">
        <f>F26</f>
        <v>490647</v>
      </c>
    </row>
    <row r="31" spans="2:6" ht="12.75">
      <c r="B31" s="41"/>
      <c r="C31" s="41"/>
      <c r="D31" s="41"/>
      <c r="E31" s="41"/>
      <c r="F31" s="41"/>
    </row>
    <row r="32" spans="2:6" ht="12.75">
      <c r="B32" s="41"/>
      <c r="C32" s="41"/>
      <c r="D32" s="41"/>
      <c r="E32" s="41"/>
      <c r="F32" s="41"/>
    </row>
    <row r="33" spans="2:6" ht="12.75">
      <c r="B33" s="41"/>
      <c r="C33" s="41"/>
      <c r="D33" s="41"/>
      <c r="E33" s="41"/>
      <c r="F33" s="41"/>
    </row>
    <row r="34" spans="2:6" ht="12.75">
      <c r="B34" s="41"/>
      <c r="C34" s="41"/>
      <c r="D34" s="41"/>
      <c r="E34" s="41"/>
      <c r="F34" s="41"/>
    </row>
    <row r="35" spans="1:6" ht="15.75">
      <c r="A35" s="251"/>
      <c r="B35" s="251"/>
      <c r="C35" s="251"/>
      <c r="D35" s="251"/>
      <c r="E35" s="251"/>
      <c r="F35" s="251"/>
    </row>
    <row r="36" spans="1:6" ht="15.75">
      <c r="A36" s="251"/>
      <c r="B36" s="251"/>
      <c r="C36" s="251"/>
      <c r="D36" s="251"/>
      <c r="E36" s="251"/>
      <c r="F36" s="251"/>
    </row>
    <row r="37" spans="2:6" ht="12.75">
      <c r="B37" s="41"/>
      <c r="C37" s="41"/>
      <c r="D37" s="41"/>
      <c r="E37" s="41"/>
      <c r="F37" s="41"/>
    </row>
    <row r="38" spans="2:6" ht="12.75">
      <c r="B38" s="41"/>
      <c r="C38" s="41"/>
      <c r="D38" s="41"/>
      <c r="E38" s="41"/>
      <c r="F38" s="41"/>
    </row>
    <row r="39" spans="2:6" ht="15.75">
      <c r="B39" s="47"/>
      <c r="C39" s="258" t="s">
        <v>52</v>
      </c>
      <c r="D39" s="258"/>
      <c r="E39" s="258"/>
      <c r="F39" s="48"/>
    </row>
    <row r="40" spans="2:5" ht="15.75">
      <c r="B40" s="259" t="s">
        <v>248</v>
      </c>
      <c r="C40" s="259"/>
      <c r="D40" s="259"/>
      <c r="E40" s="203" t="s">
        <v>63</v>
      </c>
    </row>
    <row r="41" spans="1:6" ht="15.75" customHeight="1">
      <c r="A41" s="50" t="s">
        <v>64</v>
      </c>
      <c r="B41" s="51" t="s">
        <v>65</v>
      </c>
      <c r="C41" s="51" t="s">
        <v>65</v>
      </c>
      <c r="D41" s="51" t="s">
        <v>225</v>
      </c>
      <c r="E41" s="51" t="s">
        <v>53</v>
      </c>
      <c r="F41" s="261" t="s">
        <v>66</v>
      </c>
    </row>
    <row r="42" spans="1:6" ht="15.75">
      <c r="A42" s="53"/>
      <c r="B42" s="52" t="s">
        <v>67</v>
      </c>
      <c r="C42" s="52" t="s">
        <v>68</v>
      </c>
      <c r="D42" s="52" t="s">
        <v>226</v>
      </c>
      <c r="E42" s="52"/>
      <c r="F42" s="262"/>
    </row>
    <row r="43" spans="1:6" ht="15.75">
      <c r="A43" s="54"/>
      <c r="B43" s="55" t="s">
        <v>17</v>
      </c>
      <c r="C43" s="55" t="s">
        <v>17</v>
      </c>
      <c r="D43" s="55" t="s">
        <v>17</v>
      </c>
      <c r="E43" s="55" t="s">
        <v>17</v>
      </c>
      <c r="F43" s="55" t="s">
        <v>17</v>
      </c>
    </row>
    <row r="44" spans="1:6" ht="12.75">
      <c r="A44" s="56" t="s">
        <v>251</v>
      </c>
      <c r="B44" s="57">
        <v>139479</v>
      </c>
      <c r="C44" s="58">
        <v>194205</v>
      </c>
      <c r="D44" s="58">
        <v>-433</v>
      </c>
      <c r="E44" s="57">
        <v>121265</v>
      </c>
      <c r="F44" s="57">
        <f>SUM(B44:E44)</f>
        <v>454516</v>
      </c>
    </row>
    <row r="45" spans="1:6" ht="12.75">
      <c r="A45" s="59"/>
      <c r="B45" s="57"/>
      <c r="C45" s="58"/>
      <c r="D45" s="58"/>
      <c r="E45" s="57"/>
      <c r="F45" s="57"/>
    </row>
    <row r="46" spans="1:6" ht="12.75">
      <c r="A46" s="59" t="s">
        <v>227</v>
      </c>
      <c r="B46" s="60">
        <v>0</v>
      </c>
      <c r="C46" s="60">
        <v>0</v>
      </c>
      <c r="D46" s="60">
        <v>1018</v>
      </c>
      <c r="E46" s="60">
        <v>0</v>
      </c>
      <c r="F46" s="58">
        <f>SUM(B46:E46)</f>
        <v>1018</v>
      </c>
    </row>
    <row r="47" spans="1:6" ht="12.75">
      <c r="A47" s="59"/>
      <c r="B47" s="60"/>
      <c r="C47" s="60"/>
      <c r="D47" s="60"/>
      <c r="E47" s="60"/>
      <c r="F47" s="58"/>
    </row>
    <row r="48" spans="1:6" ht="12.75">
      <c r="A48" s="62" t="s">
        <v>178</v>
      </c>
      <c r="B48" s="201">
        <f>SUM(B44:B47)</f>
        <v>139479</v>
      </c>
      <c r="C48" s="201">
        <f>SUM(C44:C47)</f>
        <v>194205</v>
      </c>
      <c r="D48" s="201">
        <f>SUM(D44:D47)</f>
        <v>585</v>
      </c>
      <c r="E48" s="201">
        <f>SUM(E44:E47)</f>
        <v>121265</v>
      </c>
      <c r="F48" s="202">
        <f>SUM(F44:F47)</f>
        <v>455534</v>
      </c>
    </row>
    <row r="49" spans="1:6" ht="12.75">
      <c r="A49" s="59"/>
      <c r="B49" s="169"/>
      <c r="C49" s="60"/>
      <c r="D49" s="60"/>
      <c r="E49" s="57"/>
      <c r="F49" s="57"/>
    </row>
    <row r="50" spans="1:6" ht="12.75">
      <c r="A50" s="62" t="s">
        <v>244</v>
      </c>
      <c r="B50" s="63">
        <v>0</v>
      </c>
      <c r="C50" s="63">
        <v>0</v>
      </c>
      <c r="D50" s="60">
        <v>0</v>
      </c>
      <c r="E50" s="64">
        <v>42463</v>
      </c>
      <c r="F50" s="58">
        <f>SUM(B50:E50)</f>
        <v>42463</v>
      </c>
    </row>
    <row r="51" spans="1:6" ht="12.75">
      <c r="A51" s="62"/>
      <c r="B51" s="63"/>
      <c r="C51" s="63"/>
      <c r="D51" s="60"/>
      <c r="E51" s="170"/>
      <c r="F51" s="61"/>
    </row>
    <row r="52" spans="1:6" ht="12.75">
      <c r="A52" s="62" t="s">
        <v>259</v>
      </c>
      <c r="B52" s="65">
        <f>SUM(B48:B51)</f>
        <v>139479</v>
      </c>
      <c r="C52" s="65">
        <f>SUM(C48:C51)</f>
        <v>194205</v>
      </c>
      <c r="D52" s="65">
        <f>SUM(D48:D51)</f>
        <v>585</v>
      </c>
      <c r="E52" s="65">
        <f>SUM(E48:E51)</f>
        <v>163728</v>
      </c>
      <c r="F52" s="65">
        <f>SUM(F48:F51)</f>
        <v>497997</v>
      </c>
    </row>
    <row r="53" spans="1:6" ht="12.75">
      <c r="A53" s="62"/>
      <c r="B53" s="63"/>
      <c r="C53" s="63"/>
      <c r="D53" s="58"/>
      <c r="E53" s="61"/>
      <c r="F53" s="61"/>
    </row>
    <row r="54" spans="1:6" ht="25.5">
      <c r="A54" s="173" t="s">
        <v>260</v>
      </c>
      <c r="B54" s="63">
        <v>194205</v>
      </c>
      <c r="C54" s="63">
        <v>-194205</v>
      </c>
      <c r="D54" s="60"/>
      <c r="E54" s="61"/>
      <c r="F54" s="61"/>
    </row>
    <row r="55" spans="1:6" ht="12.75">
      <c r="A55" s="62"/>
      <c r="B55" s="63"/>
      <c r="C55" s="63"/>
      <c r="D55" s="60"/>
      <c r="E55" s="61"/>
      <c r="F55" s="61"/>
    </row>
    <row r="56" spans="1:6" s="2" customFormat="1" ht="12.75">
      <c r="A56" s="173" t="s">
        <v>261</v>
      </c>
      <c r="B56" s="171"/>
      <c r="C56" s="200"/>
      <c r="D56" s="200"/>
      <c r="E56" s="64">
        <v>-11158</v>
      </c>
      <c r="F56" s="172">
        <f>SUM(C56:E56)</f>
        <v>-11158</v>
      </c>
    </row>
    <row r="57" spans="1:6" s="2" customFormat="1" ht="12.75">
      <c r="A57" s="173"/>
      <c r="B57" s="171"/>
      <c r="C57" s="200"/>
      <c r="D57" s="200"/>
      <c r="E57" s="64"/>
      <c r="F57" s="172"/>
    </row>
    <row r="58" spans="1:6" s="2" customFormat="1" ht="12.75">
      <c r="A58" s="173" t="s">
        <v>262</v>
      </c>
      <c r="B58" s="171"/>
      <c r="C58" s="200"/>
      <c r="D58" s="200"/>
      <c r="E58" s="64">
        <v>-6974</v>
      </c>
      <c r="F58" s="172">
        <f>SUM(C58:E58)</f>
        <v>-6974</v>
      </c>
    </row>
    <row r="59" spans="1:6" s="2" customFormat="1" ht="12.75">
      <c r="A59" s="173"/>
      <c r="B59" s="171"/>
      <c r="C59" s="171"/>
      <c r="D59" s="171"/>
      <c r="E59" s="171"/>
      <c r="F59" s="172"/>
    </row>
    <row r="60" spans="1:6" ht="12.75">
      <c r="A60" s="62"/>
      <c r="B60" s="63"/>
      <c r="C60" s="63"/>
      <c r="D60" s="58"/>
      <c r="E60" s="61"/>
      <c r="F60" s="61"/>
    </row>
    <row r="61" spans="1:6" ht="12.75">
      <c r="A61" s="62" t="s">
        <v>264</v>
      </c>
      <c r="B61" s="174">
        <f>SUM(B52:B60)</f>
        <v>333684</v>
      </c>
      <c r="C61" s="174">
        <f>SUM(C52:C60)</f>
        <v>0</v>
      </c>
      <c r="D61" s="146">
        <f>SUM(D52:D60)</f>
        <v>585</v>
      </c>
      <c r="E61" s="174">
        <f>SUM(E52:E60)</f>
        <v>145596</v>
      </c>
      <c r="F61" s="174">
        <f>SUM(F52:F60)</f>
        <v>479865</v>
      </c>
    </row>
    <row r="62" spans="1:6" ht="12.75">
      <c r="A62" s="248"/>
      <c r="B62" s="175"/>
      <c r="C62" s="175"/>
      <c r="D62" s="175"/>
      <c r="E62" s="175"/>
      <c r="F62" s="175"/>
    </row>
    <row r="63" spans="1:6" ht="29.25" customHeight="1">
      <c r="A63" s="252" t="s">
        <v>263</v>
      </c>
      <c r="B63" s="252"/>
      <c r="C63" s="252"/>
      <c r="D63" s="252"/>
      <c r="E63" s="252"/>
      <c r="F63" s="252"/>
    </row>
    <row r="64" spans="1:4" ht="13.5">
      <c r="A64" s="252"/>
      <c r="B64" s="252"/>
      <c r="C64" s="252"/>
      <c r="D64" s="147"/>
    </row>
  </sheetData>
  <sheetProtection/>
  <mergeCells count="14">
    <mergeCell ref="F41:F42"/>
    <mergeCell ref="A63:F63"/>
    <mergeCell ref="A64:C64"/>
    <mergeCell ref="A8:F8"/>
    <mergeCell ref="A9:F9"/>
    <mergeCell ref="A10:F10"/>
    <mergeCell ref="A11:F11"/>
    <mergeCell ref="F15:F16"/>
    <mergeCell ref="C13:E13"/>
    <mergeCell ref="A35:F35"/>
    <mergeCell ref="A36:F36"/>
    <mergeCell ref="B40:D40"/>
    <mergeCell ref="B14:D14"/>
    <mergeCell ref="C39:E39"/>
  </mergeCells>
  <printOptions horizontalCentered="1" verticalCentered="1"/>
  <pageMargins left="0.6299212598425197" right="0.5118110236220472" top="0.984251968503937" bottom="0.984251968503937" header="0.5118110236220472" footer="0.5118110236220472"/>
  <pageSetup cellComments="asDisplayed" horizontalDpi="600" verticalDpi="600" orientation="landscape" paperSize="9" scale="75" r:id="rId2"/>
  <headerFooter alignWithMargins="0">
    <oddFooter>&amp;CPage &amp;P of &amp;N</oddFooter>
  </headerFooter>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7:F68"/>
  <sheetViews>
    <sheetView zoomScalePageLayoutView="0" workbookViewId="0" topLeftCell="A1">
      <selection activeCell="E69" sqref="E69"/>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63" t="s">
        <v>146</v>
      </c>
      <c r="B7" s="263"/>
      <c r="C7" s="263"/>
      <c r="D7" s="263"/>
      <c r="E7" s="263"/>
    </row>
    <row r="8" spans="1:5" ht="13.5">
      <c r="A8" s="264" t="s">
        <v>0</v>
      </c>
      <c r="B8" s="264"/>
      <c r="C8" s="264"/>
      <c r="D8" s="264"/>
      <c r="E8" s="264"/>
    </row>
    <row r="9" spans="1:5" ht="15.75">
      <c r="A9" s="251" t="s">
        <v>218</v>
      </c>
      <c r="B9" s="251"/>
      <c r="C9" s="251"/>
      <c r="D9" s="251"/>
      <c r="E9" s="251"/>
    </row>
    <row r="10" spans="1:5" ht="15.75" customHeight="1">
      <c r="A10" s="251" t="s">
        <v>253</v>
      </c>
      <c r="B10" s="251"/>
      <c r="C10" s="251"/>
      <c r="D10" s="251"/>
      <c r="E10" s="251"/>
    </row>
    <row r="11" spans="1:3" ht="15.75" customHeight="1">
      <c r="A11" s="89"/>
      <c r="B11" s="89"/>
      <c r="C11" s="89"/>
    </row>
    <row r="12" spans="1:5" ht="26.25" customHeight="1">
      <c r="A12" s="77"/>
      <c r="B12" s="77"/>
      <c r="D12" s="67" t="s">
        <v>323</v>
      </c>
      <c r="E12" s="67" t="s">
        <v>250</v>
      </c>
    </row>
    <row r="13" spans="1:5" ht="12.75" customHeight="1">
      <c r="A13" s="77"/>
      <c r="B13" s="77"/>
      <c r="D13" s="68" t="s">
        <v>17</v>
      </c>
      <c r="E13" s="68" t="s">
        <v>17</v>
      </c>
    </row>
    <row r="14" spans="1:5" ht="10.5" customHeight="1">
      <c r="A14" s="77"/>
      <c r="B14" s="77"/>
      <c r="D14" s="67"/>
      <c r="E14" s="67"/>
    </row>
    <row r="15" spans="1:6" ht="15" customHeight="1">
      <c r="A15" s="28" t="s">
        <v>153</v>
      </c>
      <c r="B15" s="85"/>
      <c r="C15" s="85"/>
      <c r="D15" s="85"/>
      <c r="E15" s="85"/>
      <c r="F15" s="6"/>
    </row>
    <row r="16" spans="1:5" ht="15" customHeight="1">
      <c r="A16" s="85" t="s">
        <v>81</v>
      </c>
      <c r="B16" s="85"/>
      <c r="C16" s="85"/>
      <c r="D16" s="69">
        <v>13255</v>
      </c>
      <c r="E16" s="69">
        <f>PL!E29</f>
        <v>11176</v>
      </c>
    </row>
    <row r="17" spans="1:5" ht="15" customHeight="1">
      <c r="A17" s="85"/>
      <c r="B17" s="85"/>
      <c r="C17" s="85"/>
      <c r="D17" s="69"/>
      <c r="E17" s="69"/>
    </row>
    <row r="18" spans="1:5" ht="15.75">
      <c r="A18" s="85" t="s">
        <v>154</v>
      </c>
      <c r="B18" s="85"/>
      <c r="C18" s="85"/>
      <c r="D18" s="69"/>
      <c r="E18" s="69"/>
    </row>
    <row r="19" spans="1:5" ht="15.75">
      <c r="A19" s="85" t="s">
        <v>155</v>
      </c>
      <c r="B19" s="85"/>
      <c r="C19" s="85"/>
      <c r="D19" s="69">
        <v>5482</v>
      </c>
      <c r="E19" s="69">
        <v>5433</v>
      </c>
    </row>
    <row r="20" spans="1:5" ht="15.75" hidden="1">
      <c r="A20" s="85" t="s">
        <v>207</v>
      </c>
      <c r="B20" s="85"/>
      <c r="C20" s="85"/>
      <c r="D20" s="69"/>
      <c r="E20" s="69"/>
    </row>
    <row r="21" spans="1:5" ht="15.75">
      <c r="A21" s="85" t="s">
        <v>156</v>
      </c>
      <c r="B21" s="85"/>
      <c r="C21" s="85"/>
      <c r="D21" s="69">
        <v>-445</v>
      </c>
      <c r="E21" s="69">
        <v>-715</v>
      </c>
    </row>
    <row r="22" spans="1:5" ht="15.75">
      <c r="A22" s="85" t="s">
        <v>62</v>
      </c>
      <c r="B22" s="85"/>
      <c r="C22" s="85"/>
      <c r="D22" s="88">
        <v>1458</v>
      </c>
      <c r="E22" s="88">
        <v>1313</v>
      </c>
    </row>
    <row r="23" spans="1:5" ht="15.75" hidden="1">
      <c r="A23" s="85" t="s">
        <v>212</v>
      </c>
      <c r="B23" s="85"/>
      <c r="C23" s="85"/>
      <c r="D23" s="87"/>
      <c r="E23" s="87"/>
    </row>
    <row r="24" spans="1:5" ht="15.75" hidden="1">
      <c r="A24" s="85" t="s">
        <v>213</v>
      </c>
      <c r="B24" s="85"/>
      <c r="C24" s="85"/>
      <c r="D24" s="88"/>
      <c r="E24" s="88"/>
    </row>
    <row r="25" spans="1:5" ht="15.75">
      <c r="A25" s="140" t="s">
        <v>157</v>
      </c>
      <c r="B25" s="139"/>
      <c r="C25" s="85"/>
      <c r="D25" s="69">
        <f>SUM(D16:D24)</f>
        <v>19750</v>
      </c>
      <c r="E25" s="69">
        <f>SUM(E16:E24)</f>
        <v>17207</v>
      </c>
    </row>
    <row r="26" spans="1:5" ht="15.75">
      <c r="A26" s="92"/>
      <c r="B26" s="85"/>
      <c r="C26" s="85"/>
      <c r="D26" s="69"/>
      <c r="E26" s="69"/>
    </row>
    <row r="27" spans="1:5" ht="15.75">
      <c r="A27" s="85" t="s">
        <v>158</v>
      </c>
      <c r="B27" s="85"/>
      <c r="C27" s="85"/>
      <c r="D27" s="69">
        <v>4909</v>
      </c>
      <c r="E27" s="69">
        <v>-3967</v>
      </c>
    </row>
    <row r="28" spans="1:5" ht="15.75">
      <c r="A28" s="85" t="s">
        <v>159</v>
      </c>
      <c r="B28" s="85"/>
      <c r="C28" s="85"/>
      <c r="D28" s="69">
        <f>+-50807-3995+1907</f>
        <v>-52895</v>
      </c>
      <c r="E28" s="69">
        <f>-22827+679+946</f>
        <v>-21202</v>
      </c>
    </row>
    <row r="29" spans="1:5" ht="15.75">
      <c r="A29" s="85" t="s">
        <v>160</v>
      </c>
      <c r="B29" s="85"/>
      <c r="C29" s="85"/>
      <c r="D29" s="88">
        <f>5403+2500</f>
        <v>7903</v>
      </c>
      <c r="E29" s="88">
        <v>11580</v>
      </c>
    </row>
    <row r="30" spans="1:5" ht="15.75">
      <c r="A30" s="140" t="s">
        <v>161</v>
      </c>
      <c r="B30" s="141"/>
      <c r="C30" s="85"/>
      <c r="D30" s="87">
        <f>SUM(D25:D29)</f>
        <v>-20333</v>
      </c>
      <c r="E30" s="87">
        <f>SUM(E25:E29)</f>
        <v>3618</v>
      </c>
    </row>
    <row r="31" spans="1:5" ht="15.75">
      <c r="A31" s="92"/>
      <c r="B31" s="85"/>
      <c r="C31" s="85"/>
      <c r="D31" s="87"/>
      <c r="E31" s="87"/>
    </row>
    <row r="32" spans="1:5" ht="15.75">
      <c r="A32" s="85" t="s">
        <v>162</v>
      </c>
      <c r="B32" s="85"/>
      <c r="C32" s="85"/>
      <c r="D32" s="69">
        <f>-D22</f>
        <v>-1458</v>
      </c>
      <c r="E32" s="69">
        <f>-E22</f>
        <v>-1313</v>
      </c>
    </row>
    <row r="33" spans="1:5" ht="15.75">
      <c r="A33" s="85" t="s">
        <v>156</v>
      </c>
      <c r="B33" s="85"/>
      <c r="C33" s="85"/>
      <c r="D33" s="69">
        <f>-D21</f>
        <v>445</v>
      </c>
      <c r="E33" s="69">
        <f>-E21</f>
        <v>715</v>
      </c>
    </row>
    <row r="34" spans="1:5" ht="15.75">
      <c r="A34" s="85" t="s">
        <v>163</v>
      </c>
      <c r="B34" s="85"/>
      <c r="C34" s="85"/>
      <c r="D34" s="69">
        <f>-936</f>
        <v>-936</v>
      </c>
      <c r="E34" s="69">
        <v>-3656</v>
      </c>
    </row>
    <row r="35" spans="1:5" ht="15.75" hidden="1">
      <c r="A35" s="85" t="s">
        <v>209</v>
      </c>
      <c r="B35" s="85"/>
      <c r="C35" s="85"/>
      <c r="D35" s="69"/>
      <c r="E35" s="69"/>
    </row>
    <row r="36" spans="1:5" ht="15.75">
      <c r="A36" s="85"/>
      <c r="B36" s="85"/>
      <c r="C36" s="85"/>
      <c r="D36" s="69"/>
      <c r="E36" s="69"/>
    </row>
    <row r="37" spans="1:5" ht="15.75">
      <c r="A37" s="85" t="s">
        <v>164</v>
      </c>
      <c r="B37" s="85"/>
      <c r="C37" s="85"/>
      <c r="D37" s="70">
        <f>SUM(D30:D36)</f>
        <v>-22282</v>
      </c>
      <c r="E37" s="70">
        <f>SUM(E30:E36)</f>
        <v>-636</v>
      </c>
    </row>
    <row r="38" spans="1:5" ht="15.75">
      <c r="A38" s="85"/>
      <c r="B38" s="85"/>
      <c r="C38" s="85"/>
      <c r="D38" s="69"/>
      <c r="E38" s="69"/>
    </row>
    <row r="39" spans="1:5" ht="15.75">
      <c r="A39" s="28" t="s">
        <v>165</v>
      </c>
      <c r="B39" s="85"/>
      <c r="C39" s="85"/>
      <c r="D39" s="69"/>
      <c r="E39" s="69"/>
    </row>
    <row r="40" spans="1:5" ht="15.75">
      <c r="A40" s="85" t="s">
        <v>166</v>
      </c>
      <c r="B40" s="85"/>
      <c r="C40" s="85"/>
      <c r="D40" s="69">
        <v>-19378</v>
      </c>
      <c r="E40" s="69">
        <f>-16141+548</f>
        <v>-15593</v>
      </c>
    </row>
    <row r="41" spans="1:5" ht="15.75" hidden="1">
      <c r="A41" s="85" t="s">
        <v>211</v>
      </c>
      <c r="B41" s="85"/>
      <c r="C41" s="85"/>
      <c r="D41" s="69"/>
      <c r="E41" s="69"/>
    </row>
    <row r="42" spans="1:5" ht="15.75" hidden="1">
      <c r="A42" s="85" t="s">
        <v>167</v>
      </c>
      <c r="B42" s="85"/>
      <c r="C42" s="85"/>
      <c r="D42" s="69"/>
      <c r="E42" s="69"/>
    </row>
    <row r="43" spans="1:5" ht="15.75" hidden="1">
      <c r="A43" s="85" t="s">
        <v>222</v>
      </c>
      <c r="B43" s="85"/>
      <c r="C43" s="85"/>
      <c r="D43" s="69"/>
      <c r="E43" s="69"/>
    </row>
    <row r="44" spans="1:5" ht="15.75">
      <c r="A44" s="85" t="s">
        <v>285</v>
      </c>
      <c r="B44" s="85"/>
      <c r="C44" s="85"/>
      <c r="D44" s="69">
        <v>-544</v>
      </c>
      <c r="E44" s="69">
        <v>-548</v>
      </c>
    </row>
    <row r="45" spans="1:5" ht="15.75">
      <c r="A45" s="85" t="s">
        <v>168</v>
      </c>
      <c r="B45" s="85"/>
      <c r="C45" s="85"/>
      <c r="D45" s="70">
        <f>SUM(D40:D44)</f>
        <v>-19922</v>
      </c>
      <c r="E45" s="70">
        <f>SUM(E40:E44)</f>
        <v>-16141</v>
      </c>
    </row>
    <row r="46" spans="1:5" ht="15.75">
      <c r="A46" s="85"/>
      <c r="B46" s="85"/>
      <c r="C46" s="85"/>
      <c r="D46" s="69"/>
      <c r="E46" s="69"/>
    </row>
    <row r="47" spans="1:5" ht="15.75">
      <c r="A47" s="28" t="s">
        <v>169</v>
      </c>
      <c r="B47" s="85"/>
      <c r="C47" s="85"/>
      <c r="D47" s="69"/>
      <c r="E47" s="69"/>
    </row>
    <row r="48" spans="1:5" ht="15.75">
      <c r="A48" s="85" t="s">
        <v>170</v>
      </c>
      <c r="B48" s="85"/>
      <c r="C48" s="85"/>
      <c r="D48" s="69">
        <v>22932</v>
      </c>
      <c r="E48" s="69">
        <f>12860+754</f>
        <v>13614</v>
      </c>
    </row>
    <row r="49" spans="1:5" ht="15.75" hidden="1">
      <c r="A49" s="85" t="s">
        <v>182</v>
      </c>
      <c r="B49" s="85"/>
      <c r="C49" s="85"/>
      <c r="D49" s="69"/>
      <c r="E49" s="69"/>
    </row>
    <row r="50" spans="1:5" ht="15.75" hidden="1">
      <c r="A50" s="85" t="s">
        <v>171</v>
      </c>
      <c r="B50" s="85"/>
      <c r="C50" s="85"/>
      <c r="D50" s="69"/>
      <c r="E50" s="69"/>
    </row>
    <row r="51" spans="1:5" ht="15.75">
      <c r="A51" s="85"/>
      <c r="B51" s="85"/>
      <c r="C51" s="85"/>
      <c r="D51" s="69"/>
      <c r="E51" s="69"/>
    </row>
    <row r="52" spans="1:5" ht="15.75">
      <c r="A52" s="85" t="s">
        <v>183</v>
      </c>
      <c r="B52" s="85"/>
      <c r="C52" s="85"/>
      <c r="D52" s="70">
        <f>SUM(D48:D51)</f>
        <v>22932</v>
      </c>
      <c r="E52" s="70">
        <f>SUM(E48:E51)</f>
        <v>13614</v>
      </c>
    </row>
    <row r="53" spans="1:5" ht="15.75">
      <c r="A53" s="85"/>
      <c r="B53" s="85"/>
      <c r="C53" s="85"/>
      <c r="D53" s="69"/>
      <c r="E53" s="69"/>
    </row>
    <row r="54" spans="1:5" ht="15.75">
      <c r="A54" s="85" t="s">
        <v>246</v>
      </c>
      <c r="B54" s="85"/>
      <c r="C54" s="85"/>
      <c r="D54" s="69">
        <f>D37+D45+D52</f>
        <v>-19272</v>
      </c>
      <c r="E54" s="69">
        <f>E37+E45+E52</f>
        <v>-3163</v>
      </c>
    </row>
    <row r="55" spans="1:5" ht="15.75">
      <c r="A55" s="85" t="s">
        <v>172</v>
      </c>
      <c r="B55" s="85"/>
      <c r="C55" s="85"/>
      <c r="D55" s="69">
        <v>96021</v>
      </c>
      <c r="E55" s="69">
        <v>114814</v>
      </c>
    </row>
    <row r="56" spans="1:5" ht="15.75">
      <c r="A56" s="85"/>
      <c r="B56" s="85"/>
      <c r="C56" s="85"/>
      <c r="D56" s="69"/>
      <c r="E56" s="69"/>
    </row>
    <row r="57" spans="1:5" ht="16.5" thickBot="1">
      <c r="A57" s="85" t="s">
        <v>219</v>
      </c>
      <c r="B57" s="85"/>
      <c r="C57" s="85"/>
      <c r="D57" s="81">
        <f>SUM(D54:D55)</f>
        <v>76749</v>
      </c>
      <c r="E57" s="81">
        <f>SUM(E54:E55)</f>
        <v>111651</v>
      </c>
    </row>
    <row r="58" spans="1:5" ht="16.5" thickTop="1">
      <c r="A58" s="85"/>
      <c r="B58" s="85"/>
      <c r="C58" s="85"/>
      <c r="D58" s="87"/>
      <c r="E58" s="87"/>
    </row>
    <row r="59" spans="4:5" ht="12.75">
      <c r="D59" s="142">
        <f>D57-D65</f>
        <v>0</v>
      </c>
      <c r="E59" s="142">
        <f>E57-E65</f>
        <v>0</v>
      </c>
    </row>
    <row r="60" spans="1:2" ht="15.75">
      <c r="A60" s="76" t="s">
        <v>198</v>
      </c>
      <c r="B60" s="77" t="s">
        <v>199</v>
      </c>
    </row>
    <row r="61" spans="1:2" ht="15.75">
      <c r="A61" s="78"/>
      <c r="B61" s="77"/>
    </row>
    <row r="62" spans="1:5" ht="15.75">
      <c r="A62" s="78"/>
      <c r="B62" s="77"/>
      <c r="D62" s="79" t="s">
        <v>17</v>
      </c>
      <c r="E62" s="79" t="s">
        <v>17</v>
      </c>
    </row>
    <row r="63" spans="1:5" ht="15.75">
      <c r="A63" s="78"/>
      <c r="B63" s="77" t="s">
        <v>200</v>
      </c>
      <c r="C63" s="80"/>
      <c r="D63" s="69">
        <f>76749-D64</f>
        <v>47231</v>
      </c>
      <c r="E63" s="69">
        <f>111651-E64</f>
        <v>40171</v>
      </c>
    </row>
    <row r="64" spans="1:5" ht="15.75">
      <c r="A64" s="78"/>
      <c r="B64" s="77" t="s">
        <v>210</v>
      </c>
      <c r="C64" s="80"/>
      <c r="D64" s="69">
        <v>29518</v>
      </c>
      <c r="E64" s="69">
        <f>739+70741</f>
        <v>71480</v>
      </c>
    </row>
    <row r="65" spans="1:5" ht="16.5" thickBot="1">
      <c r="A65" s="78"/>
      <c r="B65" s="77"/>
      <c r="C65" s="80"/>
      <c r="D65" s="81">
        <f>SUM(D63:D64)</f>
        <v>76749</v>
      </c>
      <c r="E65" s="81">
        <f>SUM(E63:E64)</f>
        <v>111651</v>
      </c>
    </row>
    <row r="66" ht="13.5" thickTop="1"/>
    <row r="67" spans="1:5" ht="13.5">
      <c r="A67" s="252" t="s">
        <v>305</v>
      </c>
      <c r="B67" s="252"/>
      <c r="C67" s="252"/>
      <c r="D67" s="252"/>
      <c r="E67" s="252"/>
    </row>
    <row r="68" spans="1:5" ht="13.5">
      <c r="A68" s="252" t="s">
        <v>124</v>
      </c>
      <c r="B68" s="252"/>
      <c r="C68" s="252"/>
      <c r="D68" s="252"/>
      <c r="E68" s="252"/>
    </row>
  </sheetData>
  <sheetProtection/>
  <mergeCells count="6">
    <mergeCell ref="A68:E68"/>
    <mergeCell ref="A67:E67"/>
    <mergeCell ref="A7:E7"/>
    <mergeCell ref="A8:E8"/>
    <mergeCell ref="A9:E9"/>
    <mergeCell ref="A10:E10"/>
  </mergeCells>
  <printOptions horizontalCentered="1"/>
  <pageMargins left="1.169291339" right="0.748031496062992" top="0.984251968503937" bottom="0.984251968503937" header="0.511811023622047" footer="0.511811023622047"/>
  <pageSetup cellComments="asDisplayed" fitToHeight="1" fitToWidth="1" orientation="portrait" scale="59"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tabColor rgb="FF92D050"/>
  </sheetPr>
  <dimension ref="A3:T317"/>
  <sheetViews>
    <sheetView tabSelected="1" zoomScale="103" zoomScaleNormal="103" zoomScaleSheetLayoutView="80" zoomScalePageLayoutView="0" workbookViewId="0" topLeftCell="A110">
      <selection activeCell="E117" sqref="E117"/>
    </sheetView>
  </sheetViews>
  <sheetFormatPr defaultColWidth="9.140625" defaultRowHeight="12.75"/>
  <cols>
    <col min="1" max="1" width="5.7109375" style="1" customWidth="1"/>
    <col min="2" max="2" width="5.28125" style="1" customWidth="1"/>
    <col min="3" max="3" width="19.00390625" style="1" customWidth="1"/>
    <col min="4" max="4" width="14.8515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7" width="9.140625" style="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04" t="s">
        <v>220</v>
      </c>
      <c r="B8" s="304"/>
      <c r="C8" s="304"/>
      <c r="D8" s="304"/>
      <c r="E8" s="304"/>
      <c r="F8" s="304"/>
      <c r="G8" s="304"/>
      <c r="H8" s="304"/>
      <c r="I8" s="304"/>
    </row>
    <row r="9" spans="1:9" ht="13.5" customHeight="1">
      <c r="A9" s="264" t="s">
        <v>0</v>
      </c>
      <c r="B9" s="264"/>
      <c r="C9" s="264"/>
      <c r="D9" s="264"/>
      <c r="E9" s="264"/>
      <c r="F9" s="264"/>
      <c r="G9" s="264"/>
      <c r="H9" s="264"/>
      <c r="I9" s="264"/>
    </row>
    <row r="10" spans="1:9" ht="15.75" customHeight="1">
      <c r="A10" s="305" t="s">
        <v>267</v>
      </c>
      <c r="B10" s="305"/>
      <c r="C10" s="305"/>
      <c r="D10" s="305"/>
      <c r="E10" s="305"/>
      <c r="F10" s="305"/>
      <c r="G10" s="305"/>
      <c r="H10" s="305"/>
      <c r="I10" s="305"/>
    </row>
    <row r="11" spans="1:9" ht="15.75" customHeight="1">
      <c r="A11" s="305" t="s">
        <v>69</v>
      </c>
      <c r="B11" s="305"/>
      <c r="C11" s="305"/>
      <c r="D11" s="305"/>
      <c r="E11" s="305"/>
      <c r="F11" s="305"/>
      <c r="G11" s="305"/>
      <c r="H11" s="305"/>
      <c r="I11" s="305"/>
    </row>
    <row r="12" spans="1:8" ht="13.5" customHeight="1">
      <c r="A12" s="99"/>
      <c r="B12" s="99"/>
      <c r="C12" s="300"/>
      <c r="D12" s="300"/>
      <c r="E12" s="300"/>
      <c r="F12" s="300"/>
      <c r="G12" s="300"/>
      <c r="H12" s="300"/>
    </row>
    <row r="13" spans="1:9" s="167" customFormat="1" ht="15.75" customHeight="1">
      <c r="A13" s="28" t="s">
        <v>1</v>
      </c>
      <c r="B13" s="28" t="s">
        <v>2</v>
      </c>
      <c r="C13" s="42"/>
      <c r="D13" s="42"/>
      <c r="E13" s="42"/>
      <c r="F13" s="42"/>
      <c r="G13" s="42"/>
      <c r="H13" s="42"/>
      <c r="I13" s="85"/>
    </row>
    <row r="14" spans="1:9" s="167" customFormat="1" ht="35.25" customHeight="1">
      <c r="A14" s="72"/>
      <c r="B14" s="306" t="s">
        <v>231</v>
      </c>
      <c r="C14" s="306"/>
      <c r="D14" s="306"/>
      <c r="E14" s="306"/>
      <c r="F14" s="306"/>
      <c r="G14" s="306"/>
      <c r="H14" s="306"/>
      <c r="I14" s="306"/>
    </row>
    <row r="15" spans="1:9" s="167" customFormat="1" ht="21.75" customHeight="1">
      <c r="A15" s="72"/>
      <c r="B15" s="299" t="s">
        <v>317</v>
      </c>
      <c r="C15" s="299"/>
      <c r="D15" s="299"/>
      <c r="E15" s="299"/>
      <c r="F15" s="299"/>
      <c r="G15" s="299"/>
      <c r="H15" s="299"/>
      <c r="I15" s="299"/>
    </row>
    <row r="16" spans="1:14" s="167" customFormat="1" ht="23.25" customHeight="1">
      <c r="A16" s="72"/>
      <c r="B16" s="301" t="s">
        <v>223</v>
      </c>
      <c r="C16" s="301"/>
      <c r="D16" s="301"/>
      <c r="E16" s="301"/>
      <c r="F16" s="301"/>
      <c r="G16" s="301"/>
      <c r="H16" s="301"/>
      <c r="I16" s="301"/>
      <c r="J16" s="168"/>
      <c r="K16" s="168"/>
      <c r="L16" s="168"/>
      <c r="M16" s="168"/>
      <c r="N16" s="168"/>
    </row>
    <row r="17" spans="1:14" s="167" customFormat="1" ht="120.75" customHeight="1">
      <c r="A17" s="72"/>
      <c r="B17" s="271" t="s">
        <v>270</v>
      </c>
      <c r="C17" s="271"/>
      <c r="D17" s="271"/>
      <c r="E17" s="271"/>
      <c r="F17" s="271"/>
      <c r="G17" s="271"/>
      <c r="H17" s="271"/>
      <c r="I17" s="271"/>
      <c r="J17" s="168"/>
      <c r="K17" s="168"/>
      <c r="L17" s="168"/>
      <c r="M17" s="168"/>
      <c r="N17" s="168"/>
    </row>
    <row r="18" spans="1:14" s="167" customFormat="1" ht="16.5" customHeight="1">
      <c r="A18" s="72"/>
      <c r="B18" s="101"/>
      <c r="C18" s="101"/>
      <c r="D18" s="101"/>
      <c r="E18" s="101"/>
      <c r="F18" s="101"/>
      <c r="G18" s="101"/>
      <c r="H18" s="101"/>
      <c r="I18" s="101"/>
      <c r="J18" s="168"/>
      <c r="K18" s="168"/>
      <c r="L18" s="168"/>
      <c r="M18" s="168"/>
      <c r="N18" s="168"/>
    </row>
    <row r="19" spans="1:14" s="167" customFormat="1" ht="31.5" customHeight="1">
      <c r="A19" s="72"/>
      <c r="B19" s="271" t="s">
        <v>313</v>
      </c>
      <c r="C19" s="271"/>
      <c r="D19" s="271"/>
      <c r="E19" s="271"/>
      <c r="F19" s="271"/>
      <c r="G19" s="271"/>
      <c r="H19" s="271"/>
      <c r="I19" s="271"/>
      <c r="J19" s="168"/>
      <c r="K19" s="168"/>
      <c r="L19" s="168"/>
      <c r="M19" s="168"/>
      <c r="N19" s="168"/>
    </row>
    <row r="20" spans="1:14" s="167" customFormat="1" ht="16.5" customHeight="1">
      <c r="A20" s="72"/>
      <c r="B20" s="101"/>
      <c r="C20" s="101"/>
      <c r="D20" s="101"/>
      <c r="E20" s="101"/>
      <c r="F20" s="101"/>
      <c r="G20" s="101"/>
      <c r="H20" s="101"/>
      <c r="I20" s="101"/>
      <c r="J20" s="168"/>
      <c r="K20" s="168"/>
      <c r="L20" s="168"/>
      <c r="M20" s="168"/>
      <c r="N20" s="168"/>
    </row>
    <row r="21" spans="1:14" s="167" customFormat="1" ht="23.25" customHeight="1">
      <c r="A21" s="72"/>
      <c r="B21" s="301" t="s">
        <v>228</v>
      </c>
      <c r="C21" s="301"/>
      <c r="D21" s="301"/>
      <c r="E21" s="301"/>
      <c r="F21" s="301"/>
      <c r="G21" s="301"/>
      <c r="H21" s="301"/>
      <c r="I21" s="301"/>
      <c r="J21" s="168"/>
      <c r="K21" s="168"/>
      <c r="L21" s="168"/>
      <c r="M21" s="168"/>
      <c r="N21" s="168"/>
    </row>
    <row r="22" spans="1:14" s="167" customFormat="1" ht="105" customHeight="1">
      <c r="A22" s="72"/>
      <c r="B22" s="271" t="s">
        <v>271</v>
      </c>
      <c r="C22" s="271"/>
      <c r="D22" s="271"/>
      <c r="E22" s="271"/>
      <c r="F22" s="271"/>
      <c r="G22" s="271"/>
      <c r="H22" s="271"/>
      <c r="I22" s="271"/>
      <c r="J22" s="168"/>
      <c r="K22" s="168"/>
      <c r="L22" s="168"/>
      <c r="M22" s="168"/>
      <c r="N22" s="168"/>
    </row>
    <row r="23" spans="1:14" s="167" customFormat="1" ht="15" customHeight="1">
      <c r="A23" s="72"/>
      <c r="B23" s="101"/>
      <c r="C23" s="101"/>
      <c r="D23" s="101"/>
      <c r="E23" s="101"/>
      <c r="F23" s="101"/>
      <c r="G23" s="101"/>
      <c r="H23" s="101"/>
      <c r="I23" s="101"/>
      <c r="J23" s="168"/>
      <c r="K23" s="168"/>
      <c r="L23" s="168"/>
      <c r="M23" s="168"/>
      <c r="N23" s="168"/>
    </row>
    <row r="24" spans="1:14" s="167" customFormat="1" ht="24" customHeight="1">
      <c r="A24" s="72"/>
      <c r="B24" s="301" t="s">
        <v>268</v>
      </c>
      <c r="C24" s="301"/>
      <c r="D24" s="301"/>
      <c r="E24" s="301"/>
      <c r="F24" s="301"/>
      <c r="G24" s="301"/>
      <c r="H24" s="301"/>
      <c r="I24" s="301"/>
      <c r="J24" s="168"/>
      <c r="K24" s="168"/>
      <c r="L24" s="168"/>
      <c r="M24" s="168"/>
      <c r="N24" s="168"/>
    </row>
    <row r="25" spans="1:14" s="167" customFormat="1" ht="16.5" customHeight="1">
      <c r="A25" s="72"/>
      <c r="B25" s="271" t="s">
        <v>269</v>
      </c>
      <c r="C25" s="271"/>
      <c r="D25" s="271"/>
      <c r="E25" s="271"/>
      <c r="F25" s="271"/>
      <c r="G25" s="271"/>
      <c r="H25" s="271"/>
      <c r="I25" s="271"/>
      <c r="J25" s="168"/>
      <c r="K25" s="168"/>
      <c r="L25" s="168"/>
      <c r="M25" s="168"/>
      <c r="N25" s="168"/>
    </row>
    <row r="26" spans="1:14" ht="14.25" customHeight="1">
      <c r="A26" s="72"/>
      <c r="B26" s="101"/>
      <c r="C26" s="101"/>
      <c r="D26" s="101"/>
      <c r="E26" s="101"/>
      <c r="F26" s="101"/>
      <c r="G26" s="101"/>
      <c r="H26" s="101"/>
      <c r="I26" s="101"/>
      <c r="J26" s="102"/>
      <c r="K26" s="102"/>
      <c r="L26" s="102"/>
      <c r="M26" s="102"/>
      <c r="N26" s="102"/>
    </row>
    <row r="27" spans="1:14" ht="16.5" customHeight="1">
      <c r="A27" s="72"/>
      <c r="B27" s="303" t="s">
        <v>229</v>
      </c>
      <c r="C27" s="303"/>
      <c r="D27" s="303"/>
      <c r="E27" s="303"/>
      <c r="F27" s="303"/>
      <c r="G27" s="303"/>
      <c r="H27" s="303"/>
      <c r="I27" s="303"/>
      <c r="J27" s="102"/>
      <c r="K27" s="102"/>
      <c r="L27" s="102"/>
      <c r="M27" s="102"/>
      <c r="N27" s="102"/>
    </row>
    <row r="28" spans="1:14" s="167" customFormat="1" ht="30.75" customHeight="1">
      <c r="A28" s="72"/>
      <c r="B28" s="271" t="s">
        <v>230</v>
      </c>
      <c r="C28" s="271"/>
      <c r="D28" s="271"/>
      <c r="E28" s="271"/>
      <c r="F28" s="271"/>
      <c r="G28" s="271"/>
      <c r="H28" s="271"/>
      <c r="I28" s="271"/>
      <c r="J28" s="168"/>
      <c r="K28" s="168"/>
      <c r="L28" s="168"/>
      <c r="M28" s="168"/>
      <c r="N28" s="168"/>
    </row>
    <row r="29" spans="1:14" s="167" customFormat="1" ht="15" customHeight="1">
      <c r="A29" s="72"/>
      <c r="B29" s="101"/>
      <c r="C29" s="101"/>
      <c r="D29" s="101"/>
      <c r="E29" s="101"/>
      <c r="F29" s="101"/>
      <c r="G29" s="101"/>
      <c r="H29" s="101"/>
      <c r="I29" s="101"/>
      <c r="J29" s="168"/>
      <c r="K29" s="168"/>
      <c r="L29" s="168"/>
      <c r="M29" s="168"/>
      <c r="N29" s="168"/>
    </row>
    <row r="30" spans="1:14" s="167" customFormat="1" ht="34.5" customHeight="1">
      <c r="A30" s="72"/>
      <c r="B30" s="275" t="s">
        <v>311</v>
      </c>
      <c r="C30" s="320"/>
      <c r="D30" s="320"/>
      <c r="E30" s="320"/>
      <c r="F30" s="320"/>
      <c r="G30" s="320"/>
      <c r="H30" s="320"/>
      <c r="I30" s="320"/>
      <c r="J30" s="168"/>
      <c r="K30" s="168"/>
      <c r="L30" s="168"/>
      <c r="M30" s="168"/>
      <c r="N30" s="168"/>
    </row>
    <row r="31" spans="1:14" s="167" customFormat="1" ht="15.75" customHeight="1">
      <c r="A31" s="72"/>
      <c r="B31" s="101"/>
      <c r="C31" s="101"/>
      <c r="D31" s="101"/>
      <c r="E31" s="101"/>
      <c r="F31" s="101"/>
      <c r="G31" s="101"/>
      <c r="H31" s="101"/>
      <c r="I31" s="101"/>
      <c r="J31" s="168"/>
      <c r="K31" s="168"/>
      <c r="L31" s="168"/>
      <c r="M31" s="168"/>
      <c r="N31" s="168"/>
    </row>
    <row r="32" spans="1:14" s="167" customFormat="1" ht="197.25" customHeight="1">
      <c r="A32" s="72"/>
      <c r="B32" s="271" t="s">
        <v>314</v>
      </c>
      <c r="C32" s="271"/>
      <c r="D32" s="271"/>
      <c r="E32" s="271"/>
      <c r="F32" s="271"/>
      <c r="G32" s="271"/>
      <c r="H32" s="271"/>
      <c r="I32" s="271"/>
      <c r="J32" s="168"/>
      <c r="K32" s="168"/>
      <c r="L32" s="168"/>
      <c r="M32" s="168"/>
      <c r="N32" s="168"/>
    </row>
    <row r="33" spans="1:14" s="167" customFormat="1" ht="73.5" customHeight="1">
      <c r="A33" s="72"/>
      <c r="B33" s="271" t="s">
        <v>315</v>
      </c>
      <c r="C33" s="271"/>
      <c r="D33" s="271"/>
      <c r="E33" s="271"/>
      <c r="F33" s="271"/>
      <c r="G33" s="271"/>
      <c r="H33" s="271"/>
      <c r="I33" s="271"/>
      <c r="J33" s="168"/>
      <c r="K33" s="168"/>
      <c r="L33" s="168"/>
      <c r="M33" s="168"/>
      <c r="N33" s="168"/>
    </row>
    <row r="34" spans="1:14" s="167" customFormat="1" ht="16.5" customHeight="1">
      <c r="A34" s="72"/>
      <c r="B34" s="271" t="s">
        <v>316</v>
      </c>
      <c r="C34" s="271"/>
      <c r="D34" s="101"/>
      <c r="E34" s="101"/>
      <c r="F34" s="101"/>
      <c r="G34" s="101"/>
      <c r="H34" s="296" t="s">
        <v>318</v>
      </c>
      <c r="I34" s="296"/>
      <c r="J34" s="168"/>
      <c r="K34" s="168"/>
      <c r="L34" s="168"/>
      <c r="M34" s="168"/>
      <c r="N34" s="168"/>
    </row>
    <row r="35" spans="1:14" s="167" customFormat="1" ht="16.5" customHeight="1">
      <c r="A35" s="72"/>
      <c r="B35" s="101"/>
      <c r="C35" s="101"/>
      <c r="D35" s="101"/>
      <c r="E35" s="101"/>
      <c r="F35" s="101"/>
      <c r="G35" s="101"/>
      <c r="H35" s="296" t="s">
        <v>319</v>
      </c>
      <c r="I35" s="296"/>
      <c r="J35" s="168"/>
      <c r="K35" s="168"/>
      <c r="L35" s="168"/>
      <c r="M35" s="168"/>
      <c r="N35" s="168"/>
    </row>
    <row r="36" spans="1:14" s="167" customFormat="1" ht="16.5" customHeight="1">
      <c r="A36" s="72"/>
      <c r="B36" s="271" t="s">
        <v>320</v>
      </c>
      <c r="C36" s="271"/>
      <c r="D36" s="271"/>
      <c r="E36" s="101"/>
      <c r="F36" s="101"/>
      <c r="G36" s="101"/>
      <c r="H36" s="101"/>
      <c r="I36" s="116">
        <f>I37-I38</f>
        <v>148</v>
      </c>
      <c r="J36" s="168"/>
      <c r="K36" s="168"/>
      <c r="L36" s="168"/>
      <c r="M36" s="168"/>
      <c r="N36" s="168"/>
    </row>
    <row r="37" spans="1:14" s="167" customFormat="1" ht="16.5" customHeight="1">
      <c r="A37" s="72"/>
      <c r="B37" s="271" t="s">
        <v>321</v>
      </c>
      <c r="C37" s="271"/>
      <c r="D37" s="271"/>
      <c r="E37" s="101"/>
      <c r="F37" s="101"/>
      <c r="G37" s="101"/>
      <c r="H37" s="101"/>
      <c r="I37" s="116">
        <v>194</v>
      </c>
      <c r="J37" s="168"/>
      <c r="K37" s="168"/>
      <c r="L37" s="168"/>
      <c r="M37" s="168"/>
      <c r="N37" s="168"/>
    </row>
    <row r="38" spans="1:14" s="167" customFormat="1" ht="16.5" customHeight="1">
      <c r="A38" s="72"/>
      <c r="B38" s="271" t="s">
        <v>322</v>
      </c>
      <c r="C38" s="271"/>
      <c r="D38" s="271"/>
      <c r="E38" s="101"/>
      <c r="F38" s="101"/>
      <c r="G38" s="101"/>
      <c r="H38" s="101"/>
      <c r="I38" s="109">
        <v>46</v>
      </c>
      <c r="J38" s="168"/>
      <c r="K38" s="168"/>
      <c r="L38" s="168"/>
      <c r="M38" s="168"/>
      <c r="N38" s="168"/>
    </row>
    <row r="39" spans="1:14" s="167" customFormat="1" ht="16.5" customHeight="1">
      <c r="A39" s="72"/>
      <c r="B39" s="101"/>
      <c r="C39" s="101"/>
      <c r="D39" s="101"/>
      <c r="E39" s="101"/>
      <c r="F39" s="101"/>
      <c r="G39" s="101"/>
      <c r="H39" s="101"/>
      <c r="I39" s="101"/>
      <c r="J39" s="168"/>
      <c r="K39" s="168"/>
      <c r="L39" s="168"/>
      <c r="M39" s="168"/>
      <c r="N39" s="168"/>
    </row>
    <row r="40" spans="1:14" s="167" customFormat="1" ht="16.5" customHeight="1">
      <c r="A40" s="72"/>
      <c r="B40" s="101"/>
      <c r="C40" s="101"/>
      <c r="D40" s="101"/>
      <c r="E40" s="101"/>
      <c r="F40" s="101"/>
      <c r="G40" s="101"/>
      <c r="H40" s="101"/>
      <c r="I40" s="101"/>
      <c r="J40" s="168"/>
      <c r="K40" s="168"/>
      <c r="L40" s="168"/>
      <c r="M40" s="168"/>
      <c r="N40" s="168"/>
    </row>
    <row r="41" spans="1:14" s="167" customFormat="1" ht="195.75" customHeight="1">
      <c r="A41" s="72"/>
      <c r="B41" s="271" t="s">
        <v>312</v>
      </c>
      <c r="C41" s="271"/>
      <c r="D41" s="271"/>
      <c r="E41" s="271"/>
      <c r="F41" s="271"/>
      <c r="G41" s="271"/>
      <c r="H41" s="271"/>
      <c r="I41" s="271"/>
      <c r="J41" s="168"/>
      <c r="K41" s="168"/>
      <c r="L41" s="168"/>
      <c r="M41" s="168"/>
      <c r="N41" s="168"/>
    </row>
    <row r="42" spans="1:14" s="167" customFormat="1" ht="16.5" customHeight="1">
      <c r="A42" s="72"/>
      <c r="B42" s="101"/>
      <c r="C42" s="101"/>
      <c r="D42" s="101"/>
      <c r="E42" s="101"/>
      <c r="F42" s="101"/>
      <c r="G42" s="101"/>
      <c r="H42" s="101"/>
      <c r="I42" s="101"/>
      <c r="J42" s="168"/>
      <c r="K42" s="168"/>
      <c r="L42" s="168"/>
      <c r="M42" s="168"/>
      <c r="N42" s="168"/>
    </row>
    <row r="43" spans="1:14" ht="15.75" customHeight="1">
      <c r="A43" s="72"/>
      <c r="B43" s="83"/>
      <c r="C43" s="83"/>
      <c r="D43" s="83"/>
      <c r="E43" s="83"/>
      <c r="F43" s="83"/>
      <c r="G43" s="83"/>
      <c r="H43" s="101"/>
      <c r="I43" s="102"/>
      <c r="J43" s="102"/>
      <c r="K43" s="102"/>
      <c r="L43" s="102"/>
      <c r="M43" s="102"/>
      <c r="N43" s="102"/>
    </row>
    <row r="44" spans="1:9" s="167" customFormat="1" ht="15.75">
      <c r="A44" s="84" t="s">
        <v>3</v>
      </c>
      <c r="B44" s="267" t="s">
        <v>4</v>
      </c>
      <c r="C44" s="267"/>
      <c r="D44" s="267"/>
      <c r="E44" s="267"/>
      <c r="F44" s="267"/>
      <c r="G44" s="267"/>
      <c r="H44" s="267"/>
      <c r="I44" s="85"/>
    </row>
    <row r="45" spans="1:9" s="167" customFormat="1" ht="15.75">
      <c r="A45" s="84"/>
      <c r="B45" s="300" t="s">
        <v>5</v>
      </c>
      <c r="C45" s="300"/>
      <c r="D45" s="300"/>
      <c r="E45" s="300"/>
      <c r="F45" s="300"/>
      <c r="G45" s="300"/>
      <c r="H45" s="300"/>
      <c r="I45" s="85"/>
    </row>
    <row r="46" spans="1:9" s="167" customFormat="1" ht="15.75">
      <c r="A46" s="84"/>
      <c r="B46" s="82"/>
      <c r="C46" s="82"/>
      <c r="D46" s="82"/>
      <c r="E46" s="82"/>
      <c r="F46" s="82"/>
      <c r="G46" s="82"/>
      <c r="H46" s="82"/>
      <c r="I46" s="85"/>
    </row>
    <row r="47" spans="1:9" s="167" customFormat="1" ht="15.75">
      <c r="A47" s="84"/>
      <c r="B47" s="82"/>
      <c r="C47" s="82"/>
      <c r="D47" s="82"/>
      <c r="E47" s="82"/>
      <c r="F47" s="82"/>
      <c r="G47" s="82"/>
      <c r="H47" s="82"/>
      <c r="I47" s="85"/>
    </row>
    <row r="48" spans="1:9" s="167" customFormat="1" ht="15.75">
      <c r="A48" s="84" t="s">
        <v>6</v>
      </c>
      <c r="B48" s="267" t="s">
        <v>7</v>
      </c>
      <c r="C48" s="302"/>
      <c r="D48" s="302"/>
      <c r="E48" s="302"/>
      <c r="F48" s="302"/>
      <c r="G48" s="302"/>
      <c r="H48" s="302"/>
      <c r="I48" s="85"/>
    </row>
    <row r="49" spans="1:9" s="167" customFormat="1" ht="35.25" customHeight="1">
      <c r="A49" s="84"/>
      <c r="B49" s="265" t="s">
        <v>138</v>
      </c>
      <c r="C49" s="265"/>
      <c r="D49" s="265"/>
      <c r="E49" s="265"/>
      <c r="F49" s="265"/>
      <c r="G49" s="265"/>
      <c r="H49" s="265"/>
      <c r="I49" s="265"/>
    </row>
    <row r="50" spans="1:9" s="167" customFormat="1" ht="14.25" customHeight="1">
      <c r="A50" s="84"/>
      <c r="B50" s="72"/>
      <c r="C50" s="82"/>
      <c r="D50" s="82"/>
      <c r="E50" s="82"/>
      <c r="F50" s="82"/>
      <c r="G50" s="82"/>
      <c r="H50" s="82"/>
      <c r="I50" s="85"/>
    </row>
    <row r="51" spans="1:9" s="167" customFormat="1" ht="15.75">
      <c r="A51" s="84" t="s">
        <v>8</v>
      </c>
      <c r="B51" s="267" t="s">
        <v>139</v>
      </c>
      <c r="C51" s="302"/>
      <c r="D51" s="302"/>
      <c r="E51" s="302"/>
      <c r="F51" s="302"/>
      <c r="G51" s="302"/>
      <c r="H51" s="302"/>
      <c r="I51" s="85"/>
    </row>
    <row r="52" spans="1:9" s="167" customFormat="1" ht="21" customHeight="1">
      <c r="A52" s="103"/>
      <c r="B52" s="265" t="s">
        <v>140</v>
      </c>
      <c r="C52" s="302"/>
      <c r="D52" s="302"/>
      <c r="E52" s="302"/>
      <c r="F52" s="302"/>
      <c r="G52" s="302"/>
      <c r="H52" s="302"/>
      <c r="I52" s="85"/>
    </row>
    <row r="53" spans="1:9" ht="15.75">
      <c r="A53" s="84"/>
      <c r="B53" s="72"/>
      <c r="C53" s="265"/>
      <c r="D53" s="265"/>
      <c r="E53" s="265"/>
      <c r="F53" s="265"/>
      <c r="G53" s="265"/>
      <c r="H53" s="265"/>
      <c r="I53" s="85"/>
    </row>
    <row r="54" spans="1:9" ht="15.75">
      <c r="A54" s="84"/>
      <c r="B54" s="72"/>
      <c r="C54" s="82"/>
      <c r="D54" s="82"/>
      <c r="E54" s="82"/>
      <c r="F54" s="82"/>
      <c r="G54" s="82"/>
      <c r="H54" s="82"/>
      <c r="I54" s="85"/>
    </row>
    <row r="55" spans="1:9" s="167" customFormat="1" ht="15.75">
      <c r="A55" s="84" t="s">
        <v>9</v>
      </c>
      <c r="B55" s="267" t="s">
        <v>10</v>
      </c>
      <c r="C55" s="302"/>
      <c r="D55" s="302"/>
      <c r="E55" s="302"/>
      <c r="F55" s="302"/>
      <c r="G55" s="302"/>
      <c r="H55" s="302"/>
      <c r="I55" s="85"/>
    </row>
    <row r="56" spans="1:9" s="167" customFormat="1" ht="171.75" customHeight="1">
      <c r="A56" s="84"/>
      <c r="B56" s="265" t="s">
        <v>306</v>
      </c>
      <c r="C56" s="265"/>
      <c r="D56" s="265"/>
      <c r="E56" s="265"/>
      <c r="F56" s="265"/>
      <c r="G56" s="265"/>
      <c r="H56" s="265"/>
      <c r="I56" s="265"/>
    </row>
    <row r="57" spans="1:9" s="167" customFormat="1" ht="22.5" customHeight="1" thickBot="1">
      <c r="A57" s="84"/>
      <c r="B57" s="23" t="s">
        <v>286</v>
      </c>
      <c r="C57" s="100"/>
      <c r="D57" s="100"/>
      <c r="E57" s="100"/>
      <c r="F57" s="100"/>
      <c r="G57" s="100"/>
      <c r="H57" s="100"/>
      <c r="I57" s="85"/>
    </row>
    <row r="58" spans="1:9" s="167" customFormat="1" ht="16.5" thickBot="1">
      <c r="A58" s="84"/>
      <c r="B58" s="310"/>
      <c r="C58" s="311"/>
      <c r="D58" s="233" t="s">
        <v>287</v>
      </c>
      <c r="E58" s="233" t="s">
        <v>288</v>
      </c>
      <c r="F58" s="234" t="s">
        <v>289</v>
      </c>
      <c r="G58" s="235"/>
      <c r="H58" s="1"/>
      <c r="I58" s="85"/>
    </row>
    <row r="59" spans="1:9" s="167" customFormat="1" ht="16.5" thickBot="1">
      <c r="A59" s="84"/>
      <c r="B59" s="323" t="s">
        <v>290</v>
      </c>
      <c r="C59" s="324"/>
      <c r="D59" s="236">
        <v>3192</v>
      </c>
      <c r="E59" s="236">
        <v>2776</v>
      </c>
      <c r="F59" s="237">
        <v>2531</v>
      </c>
      <c r="G59" s="238"/>
      <c r="H59" s="1"/>
      <c r="I59" s="85"/>
    </row>
    <row r="60" spans="1:9" s="167" customFormat="1" ht="15.75">
      <c r="A60" s="84"/>
      <c r="B60" s="90"/>
      <c r="C60" s="42"/>
      <c r="D60" s="42"/>
      <c r="E60" s="42"/>
      <c r="F60" s="42"/>
      <c r="G60" s="42"/>
      <c r="H60" s="42"/>
      <c r="I60" s="85"/>
    </row>
    <row r="61" spans="1:9" s="167" customFormat="1" ht="15.75">
      <c r="A61" s="84"/>
      <c r="B61" s="90"/>
      <c r="C61" s="42"/>
      <c r="D61" s="42"/>
      <c r="E61" s="42"/>
      <c r="F61" s="42"/>
      <c r="G61" s="42"/>
      <c r="H61" s="42"/>
      <c r="I61" s="85"/>
    </row>
    <row r="62" spans="1:9" s="167" customFormat="1" ht="15.75">
      <c r="A62" s="84" t="s">
        <v>11</v>
      </c>
      <c r="B62" s="312" t="s">
        <v>12</v>
      </c>
      <c r="C62" s="300"/>
      <c r="D62" s="300"/>
      <c r="E62" s="300"/>
      <c r="F62" s="300"/>
      <c r="G62" s="300"/>
      <c r="H62" s="300"/>
      <c r="I62" s="85"/>
    </row>
    <row r="63" spans="1:9" s="167" customFormat="1" ht="36.75" customHeight="1">
      <c r="A63" s="84"/>
      <c r="B63" s="265" t="s">
        <v>240</v>
      </c>
      <c r="C63" s="265"/>
      <c r="D63" s="265"/>
      <c r="E63" s="265"/>
      <c r="F63" s="265"/>
      <c r="G63" s="265"/>
      <c r="H63" s="265"/>
      <c r="I63" s="265"/>
    </row>
    <row r="64" spans="1:9" s="167" customFormat="1" ht="14.25" customHeight="1">
      <c r="A64" s="84"/>
      <c r="B64" s="82"/>
      <c r="C64" s="82"/>
      <c r="D64" s="82"/>
      <c r="E64" s="82"/>
      <c r="F64" s="82"/>
      <c r="G64" s="82"/>
      <c r="H64" s="82"/>
      <c r="I64" s="82"/>
    </row>
    <row r="65" spans="1:9" s="167" customFormat="1" ht="15.75" customHeight="1">
      <c r="A65" s="84"/>
      <c r="B65" s="205"/>
      <c r="C65" s="205"/>
      <c r="D65" s="205"/>
      <c r="E65" s="205"/>
      <c r="F65" s="205"/>
      <c r="G65" s="205"/>
      <c r="H65" s="205"/>
      <c r="I65" s="205"/>
    </row>
    <row r="66" spans="1:9" s="167" customFormat="1" ht="15.75">
      <c r="A66" s="84" t="s">
        <v>13</v>
      </c>
      <c r="B66" s="267" t="s">
        <v>95</v>
      </c>
      <c r="C66" s="267"/>
      <c r="D66" s="267"/>
      <c r="E66" s="267"/>
      <c r="F66" s="267"/>
      <c r="G66" s="267"/>
      <c r="H66" s="267"/>
      <c r="I66" s="85"/>
    </row>
    <row r="67" spans="1:9" s="167" customFormat="1" ht="23.25" customHeight="1">
      <c r="A67" s="72"/>
      <c r="B67" s="265" t="s">
        <v>304</v>
      </c>
      <c r="C67" s="265"/>
      <c r="D67" s="265"/>
      <c r="E67" s="265"/>
      <c r="F67" s="265"/>
      <c r="G67" s="265"/>
      <c r="H67" s="265"/>
      <c r="I67" s="265"/>
    </row>
    <row r="68" spans="1:9" s="167" customFormat="1" ht="16.5" customHeight="1">
      <c r="A68" s="72"/>
      <c r="B68" s="82"/>
      <c r="C68" s="82"/>
      <c r="D68" s="82"/>
      <c r="E68" s="82"/>
      <c r="F68" s="82"/>
      <c r="G68" s="82"/>
      <c r="H68" s="82"/>
      <c r="I68" s="82"/>
    </row>
    <row r="69" spans="1:9" s="167" customFormat="1" ht="13.5" customHeight="1">
      <c r="A69" s="84"/>
      <c r="B69" s="265"/>
      <c r="C69" s="265"/>
      <c r="D69" s="265"/>
      <c r="E69" s="265"/>
      <c r="F69" s="265"/>
      <c r="G69" s="265"/>
      <c r="H69" s="265"/>
      <c r="I69" s="265"/>
    </row>
    <row r="70" spans="1:9" s="167" customFormat="1" ht="15.75">
      <c r="A70" s="84" t="s">
        <v>14</v>
      </c>
      <c r="B70" s="267" t="s">
        <v>15</v>
      </c>
      <c r="C70" s="302"/>
      <c r="D70" s="302"/>
      <c r="E70" s="302"/>
      <c r="F70" s="302"/>
      <c r="G70" s="302"/>
      <c r="H70" s="302"/>
      <c r="I70" s="85"/>
    </row>
    <row r="71" spans="1:11" s="167" customFormat="1" ht="15.75" customHeight="1">
      <c r="A71" s="84"/>
      <c r="B71" s="42"/>
      <c r="C71" s="42"/>
      <c r="D71" s="331" t="s">
        <v>203</v>
      </c>
      <c r="E71" s="332"/>
      <c r="F71" s="309" t="s">
        <v>204</v>
      </c>
      <c r="G71" s="309"/>
      <c r="H71" s="313"/>
      <c r="I71" s="313"/>
      <c r="J71" s="313"/>
      <c r="K71" s="313"/>
    </row>
    <row r="72" spans="1:11" s="167" customFormat="1" ht="15.75">
      <c r="A72" s="84"/>
      <c r="B72" s="82"/>
      <c r="C72" s="82"/>
      <c r="D72" s="298">
        <v>43190</v>
      </c>
      <c r="E72" s="298"/>
      <c r="F72" s="298">
        <v>43190</v>
      </c>
      <c r="G72" s="298"/>
      <c r="H72" s="297"/>
      <c r="I72" s="297"/>
      <c r="J72" s="314"/>
      <c r="K72" s="314"/>
    </row>
    <row r="73" spans="1:11" s="167" customFormat="1" ht="15.75">
      <c r="A73" s="84"/>
      <c r="B73" s="82"/>
      <c r="C73" s="82"/>
      <c r="D73" s="298" t="s">
        <v>86</v>
      </c>
      <c r="E73" s="298"/>
      <c r="F73" s="298" t="s">
        <v>86</v>
      </c>
      <c r="G73" s="298"/>
      <c r="H73" s="297"/>
      <c r="I73" s="297"/>
      <c r="J73" s="314"/>
      <c r="K73" s="314"/>
    </row>
    <row r="74" spans="1:11" s="167" customFormat="1" ht="15.75" customHeight="1">
      <c r="A74" s="84"/>
      <c r="B74" s="315" t="s">
        <v>141</v>
      </c>
      <c r="C74" s="334"/>
      <c r="D74" s="206" t="s">
        <v>142</v>
      </c>
      <c r="E74" s="206" t="s">
        <v>89</v>
      </c>
      <c r="F74" s="206" t="s">
        <v>142</v>
      </c>
      <c r="G74" s="206" t="s">
        <v>89</v>
      </c>
      <c r="H74" s="204"/>
      <c r="I74" s="204"/>
      <c r="J74" s="241"/>
      <c r="K74" s="241"/>
    </row>
    <row r="75" spans="1:11" s="167" customFormat="1" ht="15.75" customHeight="1">
      <c r="A75" s="84"/>
      <c r="B75" s="315" t="s">
        <v>143</v>
      </c>
      <c r="C75" s="316"/>
      <c r="D75" s="207">
        <v>122518</v>
      </c>
      <c r="E75" s="208">
        <v>49253</v>
      </c>
      <c r="F75" s="207">
        <v>122518</v>
      </c>
      <c r="G75" s="207">
        <v>49253</v>
      </c>
      <c r="H75" s="209"/>
      <c r="I75" s="209"/>
      <c r="J75" s="210"/>
      <c r="K75" s="210"/>
    </row>
    <row r="76" spans="1:11" s="167" customFormat="1" ht="15.75">
      <c r="A76" s="84"/>
      <c r="B76" s="326" t="s">
        <v>144</v>
      </c>
      <c r="C76" s="315"/>
      <c r="D76" s="207">
        <v>10741</v>
      </c>
      <c r="E76" s="208">
        <v>3388</v>
      </c>
      <c r="F76" s="207">
        <v>10741</v>
      </c>
      <c r="G76" s="207">
        <v>3388</v>
      </c>
      <c r="H76" s="209"/>
      <c r="I76" s="209"/>
      <c r="J76" s="210"/>
      <c r="K76" s="210"/>
    </row>
    <row r="77" spans="1:11" s="167" customFormat="1" ht="16.5" thickBot="1">
      <c r="A77" s="84"/>
      <c r="B77" s="85"/>
      <c r="C77" s="85"/>
      <c r="D77" s="211">
        <f>SUM(D75:D76)</f>
        <v>133259</v>
      </c>
      <c r="E77" s="211">
        <f>SUM(E75:E76)</f>
        <v>52641</v>
      </c>
      <c r="F77" s="211">
        <f>SUM(F75:F76)</f>
        <v>133259</v>
      </c>
      <c r="G77" s="211">
        <f>SUM(G75:G76)</f>
        <v>52641</v>
      </c>
      <c r="H77" s="212"/>
      <c r="I77" s="212"/>
      <c r="J77" s="213"/>
      <c r="K77" s="213"/>
    </row>
    <row r="78" spans="1:9" s="167" customFormat="1" ht="16.5" thickTop="1">
      <c r="A78" s="84"/>
      <c r="B78" s="104"/>
      <c r="C78" s="104"/>
      <c r="D78" s="104"/>
      <c r="E78" s="104"/>
      <c r="F78" s="105"/>
      <c r="G78" s="105"/>
      <c r="H78" s="105"/>
      <c r="I78" s="105"/>
    </row>
    <row r="79" spans="1:9" s="167" customFormat="1" ht="15.75">
      <c r="A79" s="85"/>
      <c r="B79" s="85"/>
      <c r="C79" s="85"/>
      <c r="D79" s="85"/>
      <c r="E79" s="85"/>
      <c r="F79" s="85"/>
      <c r="G79" s="85"/>
      <c r="H79" s="85"/>
      <c r="I79" s="85"/>
    </row>
    <row r="80" spans="1:9" s="167" customFormat="1" ht="15.75">
      <c r="A80" s="84" t="s">
        <v>18</v>
      </c>
      <c r="B80" s="267" t="s">
        <v>125</v>
      </c>
      <c r="C80" s="267"/>
      <c r="D80" s="267"/>
      <c r="E80" s="267"/>
      <c r="F80" s="267"/>
      <c r="G80" s="267"/>
      <c r="H80" s="267"/>
      <c r="I80" s="85"/>
    </row>
    <row r="81" spans="1:9" s="167" customFormat="1" ht="28.5" customHeight="1">
      <c r="A81" s="84"/>
      <c r="B81" s="265" t="s">
        <v>307</v>
      </c>
      <c r="C81" s="265"/>
      <c r="D81" s="265"/>
      <c r="E81" s="265"/>
      <c r="F81" s="265"/>
      <c r="G81" s="265"/>
      <c r="H81" s="265"/>
      <c r="I81" s="265"/>
    </row>
    <row r="82" spans="1:9" s="167" customFormat="1" ht="13.5" customHeight="1">
      <c r="A82" s="84"/>
      <c r="B82" s="100"/>
      <c r="C82" s="100"/>
      <c r="D82" s="100"/>
      <c r="E82" s="100"/>
      <c r="F82" s="100"/>
      <c r="G82" s="100"/>
      <c r="H82" s="100"/>
      <c r="I82" s="85"/>
    </row>
    <row r="83" spans="1:9" s="167" customFormat="1" ht="15.75" customHeight="1">
      <c r="A83" s="84" t="s">
        <v>19</v>
      </c>
      <c r="B83" s="267" t="s">
        <v>85</v>
      </c>
      <c r="C83" s="267"/>
      <c r="D83" s="267"/>
      <c r="E83" s="267"/>
      <c r="F83" s="267"/>
      <c r="G83" s="267"/>
      <c r="H83" s="267"/>
      <c r="I83" s="85"/>
    </row>
    <row r="84" spans="1:9" s="167" customFormat="1" ht="24.75" customHeight="1">
      <c r="A84" s="84"/>
      <c r="B84" s="265" t="s">
        <v>175</v>
      </c>
      <c r="C84" s="265"/>
      <c r="D84" s="265"/>
      <c r="E84" s="265"/>
      <c r="F84" s="265"/>
      <c r="G84" s="265"/>
      <c r="H84" s="265"/>
      <c r="I84" s="265"/>
    </row>
    <row r="85" spans="1:8" ht="16.5" customHeight="1">
      <c r="A85" s="84"/>
      <c r="B85" s="82"/>
      <c r="C85" s="107"/>
      <c r="D85" s="82"/>
      <c r="E85" s="82"/>
      <c r="F85" s="82"/>
      <c r="G85" s="109"/>
      <c r="H85" s="82"/>
    </row>
    <row r="86" spans="1:8" ht="49.5" customHeight="1" hidden="1">
      <c r="A86" s="72" t="s">
        <v>133</v>
      </c>
      <c r="B86" s="265" t="s">
        <v>134</v>
      </c>
      <c r="C86" s="265"/>
      <c r="D86" s="265"/>
      <c r="E86" s="265"/>
      <c r="F86" s="82"/>
      <c r="G86" s="106"/>
      <c r="H86" s="82"/>
    </row>
    <row r="87" spans="1:8" ht="16.5" customHeight="1" hidden="1">
      <c r="A87" s="84"/>
      <c r="B87" s="82"/>
      <c r="C87" s="107" t="s">
        <v>122</v>
      </c>
      <c r="D87" s="82"/>
      <c r="E87" s="82"/>
      <c r="F87" s="82"/>
      <c r="G87" s="108">
        <v>0</v>
      </c>
      <c r="H87" s="82"/>
    </row>
    <row r="88" spans="1:8" ht="16.5" customHeight="1" hidden="1">
      <c r="A88" s="84"/>
      <c r="B88" s="82"/>
      <c r="C88" s="107"/>
      <c r="D88" s="82"/>
      <c r="E88" s="82"/>
      <c r="F88" s="82"/>
      <c r="G88" s="109"/>
      <c r="H88" s="82"/>
    </row>
    <row r="89" spans="1:9" s="167" customFormat="1" ht="18">
      <c r="A89" s="110" t="s">
        <v>131</v>
      </c>
      <c r="B89" s="82"/>
      <c r="C89" s="82"/>
      <c r="D89" s="82"/>
      <c r="E89" s="82"/>
      <c r="F89" s="82"/>
      <c r="G89" s="82"/>
      <c r="H89" s="82"/>
      <c r="I89" s="1"/>
    </row>
    <row r="90" spans="1:9" s="167" customFormat="1" ht="15.75">
      <c r="A90" s="1"/>
      <c r="B90" s="82"/>
      <c r="C90" s="82"/>
      <c r="D90" s="82"/>
      <c r="E90" s="82"/>
      <c r="F90" s="82"/>
      <c r="G90" s="82"/>
      <c r="H90" s="82"/>
      <c r="I90" s="1"/>
    </row>
    <row r="91" spans="1:9" s="167" customFormat="1" ht="15.75">
      <c r="A91" s="84" t="s">
        <v>21</v>
      </c>
      <c r="B91" s="333" t="s">
        <v>22</v>
      </c>
      <c r="C91" s="333"/>
      <c r="D91" s="333"/>
      <c r="E91" s="333"/>
      <c r="F91" s="333"/>
      <c r="G91" s="333"/>
      <c r="H91" s="333"/>
      <c r="I91" s="1"/>
    </row>
    <row r="92" spans="1:9" s="167" customFormat="1" ht="15.75">
      <c r="A92" s="84"/>
      <c r="B92" s="214"/>
      <c r="C92" s="321"/>
      <c r="D92" s="322"/>
      <c r="E92" s="215" t="s">
        <v>202</v>
      </c>
      <c r="F92" s="215" t="s">
        <v>202</v>
      </c>
      <c r="G92" s="327" t="s">
        <v>25</v>
      </c>
      <c r="H92" s="328"/>
      <c r="I92" s="1"/>
    </row>
    <row r="93" spans="1:9" s="167" customFormat="1" ht="15.75">
      <c r="A93" s="84"/>
      <c r="B93" s="216"/>
      <c r="C93" s="307"/>
      <c r="D93" s="308"/>
      <c r="E93" s="217" t="s">
        <v>272</v>
      </c>
      <c r="F93" s="217" t="s">
        <v>249</v>
      </c>
      <c r="G93" s="329"/>
      <c r="H93" s="330"/>
      <c r="I93" s="1"/>
    </row>
    <row r="94" spans="1:9" s="167" customFormat="1" ht="15.75">
      <c r="A94" s="84"/>
      <c r="B94" s="218"/>
      <c r="C94" s="273"/>
      <c r="D94" s="274"/>
      <c r="E94" s="219" t="s">
        <v>20</v>
      </c>
      <c r="F94" s="219" t="s">
        <v>20</v>
      </c>
      <c r="G94" s="219" t="s">
        <v>20</v>
      </c>
      <c r="H94" s="220" t="s">
        <v>26</v>
      </c>
      <c r="I94" s="1"/>
    </row>
    <row r="95" spans="1:9" s="167" customFormat="1" ht="15.75">
      <c r="A95" s="84"/>
      <c r="B95" s="221"/>
      <c r="C95" s="269" t="s">
        <v>16</v>
      </c>
      <c r="D95" s="270"/>
      <c r="E95" s="222">
        <f>E97-E96</f>
        <v>137185</v>
      </c>
      <c r="F95" s="222">
        <v>123306</v>
      </c>
      <c r="G95" s="86">
        <f>+E95-F95</f>
        <v>13879</v>
      </c>
      <c r="H95" s="223">
        <f>+G95/F95*100</f>
        <v>11.255737758097741</v>
      </c>
      <c r="I95" s="1"/>
    </row>
    <row r="96" spans="1:9" s="167" customFormat="1" ht="15.75">
      <c r="A96" s="84"/>
      <c r="B96" s="221"/>
      <c r="C96" s="269" t="s">
        <v>309</v>
      </c>
      <c r="D96" s="270"/>
      <c r="E96" s="222">
        <f>-(323+1877+1726)</f>
        <v>-3926</v>
      </c>
      <c r="F96" s="222">
        <v>-2247</v>
      </c>
      <c r="G96" s="86">
        <f>+E96-F96</f>
        <v>-1679</v>
      </c>
      <c r="H96" s="223">
        <f>+G96/F96*100</f>
        <v>74.72185135736538</v>
      </c>
      <c r="I96" s="1"/>
    </row>
    <row r="97" spans="1:9" s="167" customFormat="1" ht="15.75">
      <c r="A97" s="84"/>
      <c r="B97" s="221"/>
      <c r="C97" s="269" t="s">
        <v>284</v>
      </c>
      <c r="D97" s="270"/>
      <c r="E97" s="222">
        <f>PL!D18</f>
        <v>133259</v>
      </c>
      <c r="F97" s="222">
        <f>PL!E18</f>
        <v>120994</v>
      </c>
      <c r="G97" s="86">
        <f>+E97-F97</f>
        <v>12265</v>
      </c>
      <c r="H97" s="223">
        <f>+G97/F97*100</f>
        <v>10.136866290890458</v>
      </c>
      <c r="I97" s="1"/>
    </row>
    <row r="98" spans="1:9" s="167" customFormat="1" ht="15.75">
      <c r="A98" s="84"/>
      <c r="B98" s="221"/>
      <c r="C98" s="269" t="s">
        <v>147</v>
      </c>
      <c r="D98" s="270"/>
      <c r="E98" s="86">
        <f>PL!D29</f>
        <v>13255</v>
      </c>
      <c r="F98" s="86">
        <f>PL!E29</f>
        <v>11176</v>
      </c>
      <c r="G98" s="86">
        <f>+E98-F98</f>
        <v>2079</v>
      </c>
      <c r="H98" s="223">
        <f>+G98/F98*100</f>
        <v>18.60236220472441</v>
      </c>
      <c r="I98" s="1"/>
    </row>
    <row r="99" spans="1:9" s="167" customFormat="1" ht="15.75">
      <c r="A99" s="84"/>
      <c r="B99" s="221"/>
      <c r="C99" s="269" t="s">
        <v>148</v>
      </c>
      <c r="D99" s="270"/>
      <c r="E99" s="86">
        <f>PL!D31</f>
        <v>10647</v>
      </c>
      <c r="F99" s="86">
        <f>PL!E31</f>
        <v>8618</v>
      </c>
      <c r="G99" s="86">
        <f>+E99-F99</f>
        <v>2029</v>
      </c>
      <c r="H99" s="223">
        <f>+G99/F99*100</f>
        <v>23.543745648642375</v>
      </c>
      <c r="I99" s="1"/>
    </row>
    <row r="100" spans="1:9" ht="64.5" customHeight="1">
      <c r="A100" s="84"/>
      <c r="B100" s="265" t="s">
        <v>326</v>
      </c>
      <c r="C100" s="265"/>
      <c r="D100" s="265"/>
      <c r="E100" s="265"/>
      <c r="F100" s="265"/>
      <c r="G100" s="265"/>
      <c r="H100" s="265"/>
      <c r="I100" s="265"/>
    </row>
    <row r="101" ht="15.75">
      <c r="A101" s="84"/>
    </row>
    <row r="102" spans="1:9" s="167" customFormat="1" ht="15.75">
      <c r="A102" s="84" t="s">
        <v>23</v>
      </c>
      <c r="B102" s="272" t="s">
        <v>24</v>
      </c>
      <c r="C102" s="272"/>
      <c r="D102" s="272"/>
      <c r="E102" s="272"/>
      <c r="F102" s="272"/>
      <c r="G102" s="272"/>
      <c r="H102" s="272"/>
      <c r="I102" s="1"/>
    </row>
    <row r="103" spans="1:9" s="167" customFormat="1" ht="15.75">
      <c r="A103" s="1"/>
      <c r="B103" s="214"/>
      <c r="C103" s="321"/>
      <c r="D103" s="322"/>
      <c r="E103" s="215" t="s">
        <v>310</v>
      </c>
      <c r="F103" s="215" t="s">
        <v>274</v>
      </c>
      <c r="G103" s="327" t="s">
        <v>25</v>
      </c>
      <c r="H103" s="328"/>
      <c r="I103" s="1"/>
    </row>
    <row r="104" spans="1:9" s="167" customFormat="1" ht="15.75">
      <c r="A104" s="224"/>
      <c r="B104" s="216"/>
      <c r="C104" s="307"/>
      <c r="D104" s="308"/>
      <c r="E104" s="217" t="s">
        <v>272</v>
      </c>
      <c r="F104" s="217" t="s">
        <v>273</v>
      </c>
      <c r="G104" s="329"/>
      <c r="H104" s="330"/>
      <c r="I104" s="1"/>
    </row>
    <row r="105" spans="1:9" s="167" customFormat="1" ht="15.75">
      <c r="A105" s="224"/>
      <c r="B105" s="218"/>
      <c r="C105" s="273"/>
      <c r="D105" s="274"/>
      <c r="E105" s="219" t="s">
        <v>20</v>
      </c>
      <c r="F105" s="219" t="s">
        <v>20</v>
      </c>
      <c r="G105" s="219" t="s">
        <v>20</v>
      </c>
      <c r="H105" s="220" t="s">
        <v>26</v>
      </c>
      <c r="I105" s="1"/>
    </row>
    <row r="106" spans="1:9" s="167" customFormat="1" ht="15.75">
      <c r="A106" s="224"/>
      <c r="B106" s="221"/>
      <c r="C106" s="269" t="s">
        <v>16</v>
      </c>
      <c r="D106" s="270"/>
      <c r="E106" s="222">
        <f>E108-E107</f>
        <v>137185</v>
      </c>
      <c r="F106" s="222">
        <v>112253</v>
      </c>
      <c r="G106" s="86">
        <f>+E106-F106</f>
        <v>24932</v>
      </c>
      <c r="H106" s="223">
        <f>+G106/F106*100</f>
        <v>22.210542257222524</v>
      </c>
      <c r="I106" s="1" t="s">
        <v>137</v>
      </c>
    </row>
    <row r="107" spans="1:9" s="167" customFormat="1" ht="15.75" customHeight="1">
      <c r="A107" s="224"/>
      <c r="B107" s="221"/>
      <c r="C107" s="269" t="s">
        <v>309</v>
      </c>
      <c r="D107" s="270"/>
      <c r="E107" s="222">
        <f>-(323+1877+1726)</f>
        <v>-3926</v>
      </c>
      <c r="F107" s="222">
        <v>-4661</v>
      </c>
      <c r="G107" s="86">
        <f>+E107-F107</f>
        <v>735</v>
      </c>
      <c r="H107" s="223">
        <f>+G107/F107*100</f>
        <v>-15.769148251448186</v>
      </c>
      <c r="I107" s="1"/>
    </row>
    <row r="108" spans="1:9" s="167" customFormat="1" ht="15.75">
      <c r="A108" s="224"/>
      <c r="B108" s="221"/>
      <c r="C108" s="269" t="s">
        <v>284</v>
      </c>
      <c r="D108" s="270"/>
      <c r="E108" s="222">
        <f>PL!D18</f>
        <v>133259</v>
      </c>
      <c r="F108" s="222">
        <f>SUM(F106:F107)</f>
        <v>107592</v>
      </c>
      <c r="G108" s="86">
        <f>+E108-F108</f>
        <v>25667</v>
      </c>
      <c r="H108" s="223">
        <f>+G108/F108*100</f>
        <v>23.85586288943416</v>
      </c>
      <c r="I108" s="1"/>
    </row>
    <row r="109" spans="1:9" s="167" customFormat="1" ht="15.75">
      <c r="A109" s="72"/>
      <c r="B109" s="221"/>
      <c r="C109" s="269" t="s">
        <v>147</v>
      </c>
      <c r="D109" s="270"/>
      <c r="E109" s="86">
        <f>PL!B29</f>
        <v>13255</v>
      </c>
      <c r="F109" s="86">
        <f>12801-1692</f>
        <v>11109</v>
      </c>
      <c r="G109" s="86">
        <f>+E109-F109</f>
        <v>2146</v>
      </c>
      <c r="H109" s="223">
        <f>+G109/F109*100</f>
        <v>19.3176703573679</v>
      </c>
      <c r="I109" s="1"/>
    </row>
    <row r="110" spans="1:9" s="167" customFormat="1" ht="19.5" customHeight="1">
      <c r="A110" s="72"/>
      <c r="B110" s="221"/>
      <c r="C110" s="269" t="s">
        <v>148</v>
      </c>
      <c r="D110" s="270"/>
      <c r="E110" s="86">
        <f>PL!B31</f>
        <v>10647</v>
      </c>
      <c r="F110" s="86">
        <f>11768-1692-27</f>
        <v>10049</v>
      </c>
      <c r="G110" s="86">
        <f>+E110-F110</f>
        <v>598</v>
      </c>
      <c r="H110" s="223">
        <f>+G110/F110*100</f>
        <v>5.950840879689522</v>
      </c>
      <c r="I110" s="1"/>
    </row>
    <row r="111" spans="1:9" s="167" customFormat="1" ht="53.25" customHeight="1">
      <c r="A111" s="72"/>
      <c r="B111" s="265" t="s">
        <v>327</v>
      </c>
      <c r="C111" s="265"/>
      <c r="D111" s="265"/>
      <c r="E111" s="265"/>
      <c r="F111" s="265"/>
      <c r="G111" s="265"/>
      <c r="H111" s="265"/>
      <c r="I111" s="265"/>
    </row>
    <row r="112" spans="1:8" ht="18.75" customHeight="1">
      <c r="A112" s="72"/>
      <c r="B112" s="93" t="s">
        <v>137</v>
      </c>
      <c r="C112" s="94"/>
      <c r="D112" s="94"/>
      <c r="E112" s="94"/>
      <c r="F112" s="94"/>
      <c r="G112" s="94"/>
      <c r="H112" s="94"/>
    </row>
    <row r="113" spans="1:9" s="167" customFormat="1" ht="15.75" customHeight="1">
      <c r="A113" s="84" t="s">
        <v>27</v>
      </c>
      <c r="B113" s="267" t="s">
        <v>221</v>
      </c>
      <c r="C113" s="267"/>
      <c r="D113" s="267"/>
      <c r="E113" s="267"/>
      <c r="F113" s="267"/>
      <c r="G113" s="267"/>
      <c r="H113" s="267"/>
      <c r="I113" s="1"/>
    </row>
    <row r="114" spans="1:9" s="167" customFormat="1" ht="101.25" customHeight="1">
      <c r="A114" s="1"/>
      <c r="B114" s="275" t="s">
        <v>328</v>
      </c>
      <c r="C114" s="275"/>
      <c r="D114" s="275"/>
      <c r="E114" s="275"/>
      <c r="F114" s="275"/>
      <c r="G114" s="275"/>
      <c r="H114" s="275"/>
      <c r="I114" s="275"/>
    </row>
    <row r="115" spans="1:9" s="167" customFormat="1" ht="39" customHeight="1">
      <c r="A115" s="1"/>
      <c r="B115" s="325" t="s">
        <v>329</v>
      </c>
      <c r="C115" s="325"/>
      <c r="D115" s="325"/>
      <c r="E115" s="325"/>
      <c r="F115" s="325"/>
      <c r="G115" s="325"/>
      <c r="H115" s="325"/>
      <c r="I115" s="325"/>
    </row>
    <row r="116" spans="1:9" s="167" customFormat="1" ht="36" customHeight="1">
      <c r="A116" s="1"/>
      <c r="B116" s="320" t="s">
        <v>291</v>
      </c>
      <c r="C116" s="320"/>
      <c r="D116" s="320"/>
      <c r="E116" s="320"/>
      <c r="F116" s="320"/>
      <c r="G116" s="320"/>
      <c r="H116" s="320"/>
      <c r="I116" s="320"/>
    </row>
    <row r="117" spans="1:9" s="167" customFormat="1" ht="15.75" customHeight="1">
      <c r="A117" s="1"/>
      <c r="B117" s="225"/>
      <c r="C117" s="225"/>
      <c r="D117" s="225"/>
      <c r="E117" s="225"/>
      <c r="F117" s="225"/>
      <c r="G117" s="225"/>
      <c r="H117" s="225"/>
      <c r="I117" s="225"/>
    </row>
    <row r="118" spans="1:9" s="167" customFormat="1" ht="15.75">
      <c r="A118" s="84"/>
      <c r="B118" s="265"/>
      <c r="C118" s="265"/>
      <c r="D118" s="265"/>
      <c r="E118" s="265"/>
      <c r="F118" s="265"/>
      <c r="G118" s="265"/>
      <c r="H118" s="265"/>
      <c r="I118" s="265"/>
    </row>
    <row r="119" spans="1:9" s="167" customFormat="1" ht="15.75">
      <c r="A119" s="84" t="s">
        <v>28</v>
      </c>
      <c r="B119" s="267" t="s">
        <v>87</v>
      </c>
      <c r="C119" s="267"/>
      <c r="D119" s="267"/>
      <c r="E119" s="267"/>
      <c r="F119" s="267"/>
      <c r="G119" s="267"/>
      <c r="H119" s="267"/>
      <c r="I119" s="1"/>
    </row>
    <row r="120" spans="1:9" s="167" customFormat="1" ht="20.25" customHeight="1">
      <c r="A120" s="1"/>
      <c r="B120" s="271" t="s">
        <v>94</v>
      </c>
      <c r="C120" s="271"/>
      <c r="D120" s="271"/>
      <c r="E120" s="271"/>
      <c r="F120" s="271"/>
      <c r="G120" s="271"/>
      <c r="H120" s="271"/>
      <c r="I120" s="1"/>
    </row>
    <row r="121" spans="2:8" ht="15.75">
      <c r="B121" s="82"/>
      <c r="C121" s="82"/>
      <c r="D121" s="82"/>
      <c r="E121" s="82"/>
      <c r="F121" s="82"/>
      <c r="G121" s="82"/>
      <c r="H121" s="82"/>
    </row>
    <row r="122" spans="1:9" s="167" customFormat="1" ht="15.75">
      <c r="A122" s="84" t="s">
        <v>29</v>
      </c>
      <c r="B122" s="267" t="s">
        <v>30</v>
      </c>
      <c r="C122" s="268"/>
      <c r="D122" s="268"/>
      <c r="E122" s="268"/>
      <c r="F122" s="268"/>
      <c r="G122" s="268"/>
      <c r="H122" s="268"/>
      <c r="I122" s="1"/>
    </row>
    <row r="123" spans="1:9" s="167" customFormat="1" ht="15.75">
      <c r="A123" s="1"/>
      <c r="B123" s="111" t="s">
        <v>31</v>
      </c>
      <c r="C123" s="101"/>
      <c r="D123" s="101"/>
      <c r="E123" s="112" t="s">
        <v>32</v>
      </c>
      <c r="F123" s="1"/>
      <c r="G123" s="84" t="s">
        <v>32</v>
      </c>
      <c r="H123" s="1"/>
      <c r="I123" s="1"/>
    </row>
    <row r="124" spans="1:9" s="167" customFormat="1" ht="15.75">
      <c r="A124" s="103"/>
      <c r="B124" s="271"/>
      <c r="C124" s="276"/>
      <c r="D124" s="276"/>
      <c r="E124" s="112" t="s">
        <v>33</v>
      </c>
      <c r="F124" s="1"/>
      <c r="G124" s="84" t="s">
        <v>34</v>
      </c>
      <c r="H124" s="1"/>
      <c r="I124" s="1"/>
    </row>
    <row r="125" spans="1:9" s="167" customFormat="1" ht="15.75">
      <c r="A125" s="103"/>
      <c r="B125" s="113"/>
      <c r="C125" s="113"/>
      <c r="D125" s="113"/>
      <c r="E125" s="114" t="s">
        <v>279</v>
      </c>
      <c r="F125" s="1"/>
      <c r="G125" s="114" t="s">
        <v>279</v>
      </c>
      <c r="H125" s="1"/>
      <c r="I125" s="1"/>
    </row>
    <row r="126" spans="1:9" s="167" customFormat="1" ht="15.75">
      <c r="A126" s="103"/>
      <c r="B126" s="115"/>
      <c r="C126" s="101"/>
      <c r="D126" s="101"/>
      <c r="E126" s="112" t="s">
        <v>20</v>
      </c>
      <c r="F126" s="1"/>
      <c r="G126" s="112" t="s">
        <v>20</v>
      </c>
      <c r="H126" s="1"/>
      <c r="I126" s="1"/>
    </row>
    <row r="127" spans="1:9" s="167" customFormat="1" ht="15.75">
      <c r="A127" s="103"/>
      <c r="B127" s="115"/>
      <c r="C127" s="101"/>
      <c r="D127" s="101"/>
      <c r="E127" s="112"/>
      <c r="F127" s="1"/>
      <c r="G127" s="112"/>
      <c r="H127" s="1"/>
      <c r="I127" s="1"/>
    </row>
    <row r="128" spans="1:9" s="167" customFormat="1" ht="18" customHeight="1">
      <c r="A128" s="103"/>
      <c r="B128" s="271" t="s">
        <v>123</v>
      </c>
      <c r="C128" s="271"/>
      <c r="D128" s="271"/>
      <c r="E128" s="116">
        <f>E131-E129</f>
        <v>-3456</v>
      </c>
      <c r="F128" s="117"/>
      <c r="G128" s="116">
        <f>G131-G129</f>
        <v>-3456</v>
      </c>
      <c r="H128" s="118"/>
      <c r="I128" s="1"/>
    </row>
    <row r="129" spans="1:9" s="167" customFormat="1" ht="18" customHeight="1">
      <c r="A129" s="103"/>
      <c r="B129" s="271" t="s">
        <v>149</v>
      </c>
      <c r="C129" s="271"/>
      <c r="D129" s="101"/>
      <c r="E129" s="116">
        <f>106+742</f>
        <v>848</v>
      </c>
      <c r="F129" s="117"/>
      <c r="G129" s="116">
        <f>106+742</f>
        <v>848</v>
      </c>
      <c r="H129" s="118"/>
      <c r="I129" s="1"/>
    </row>
    <row r="130" spans="1:9" s="167" customFormat="1" ht="17.25" customHeight="1">
      <c r="A130" s="103"/>
      <c r="B130" s="271"/>
      <c r="C130" s="271"/>
      <c r="D130" s="101"/>
      <c r="E130" s="116"/>
      <c r="F130" s="117"/>
      <c r="G130" s="116"/>
      <c r="H130" s="118"/>
      <c r="I130" s="1"/>
    </row>
    <row r="131" spans="1:9" s="167" customFormat="1" ht="15.75">
      <c r="A131" s="103"/>
      <c r="B131" s="278"/>
      <c r="C131" s="278"/>
      <c r="D131" s="278"/>
      <c r="E131" s="119">
        <f>PL!B30</f>
        <v>-2608</v>
      </c>
      <c r="F131" s="117"/>
      <c r="G131" s="119">
        <f>PL!D30</f>
        <v>-2608</v>
      </c>
      <c r="H131" s="118"/>
      <c r="I131" s="1"/>
    </row>
    <row r="132" spans="1:9" s="167" customFormat="1" ht="32.25" customHeight="1">
      <c r="A132" s="103"/>
      <c r="B132" s="265" t="s">
        <v>252</v>
      </c>
      <c r="C132" s="265"/>
      <c r="D132" s="265"/>
      <c r="E132" s="265"/>
      <c r="F132" s="265"/>
      <c r="G132" s="265"/>
      <c r="H132" s="265"/>
      <c r="I132" s="265"/>
    </row>
    <row r="133" ht="15.75">
      <c r="A133" s="84"/>
    </row>
    <row r="134" spans="1:9" s="167" customFormat="1" ht="15.75">
      <c r="A134" s="84" t="s">
        <v>35</v>
      </c>
      <c r="B134" s="267" t="s">
        <v>126</v>
      </c>
      <c r="C134" s="268"/>
      <c r="D134" s="268"/>
      <c r="E134" s="268"/>
      <c r="F134" s="268"/>
      <c r="G134" s="268"/>
      <c r="H134" s="268"/>
      <c r="I134" s="1"/>
    </row>
    <row r="135" spans="1:9" s="167" customFormat="1" ht="23.25" customHeight="1">
      <c r="A135" s="84"/>
      <c r="B135" s="265" t="s">
        <v>239</v>
      </c>
      <c r="C135" s="265"/>
      <c r="D135" s="265"/>
      <c r="E135" s="265"/>
      <c r="F135" s="265"/>
      <c r="G135" s="265"/>
      <c r="H135" s="265"/>
      <c r="I135" s="265"/>
    </row>
    <row r="136" spans="1:9" s="167" customFormat="1" ht="15.75">
      <c r="A136" s="84"/>
      <c r="B136" s="82"/>
      <c r="C136" s="91"/>
      <c r="D136" s="120"/>
      <c r="E136" s="120"/>
      <c r="F136" s="120"/>
      <c r="G136" s="120"/>
      <c r="H136" s="120"/>
      <c r="I136" s="1"/>
    </row>
    <row r="137" spans="1:9" s="167" customFormat="1" ht="15.75">
      <c r="A137" s="84" t="s">
        <v>36</v>
      </c>
      <c r="B137" s="267" t="s">
        <v>96</v>
      </c>
      <c r="C137" s="267"/>
      <c r="D137" s="267"/>
      <c r="E137" s="267"/>
      <c r="F137" s="267"/>
      <c r="G137" s="267"/>
      <c r="H137" s="267"/>
      <c r="I137" s="267"/>
    </row>
    <row r="138" spans="1:9" s="167" customFormat="1" ht="33" customHeight="1">
      <c r="A138" s="84"/>
      <c r="B138" s="265" t="s">
        <v>324</v>
      </c>
      <c r="C138" s="335"/>
      <c r="D138" s="335"/>
      <c r="E138" s="335"/>
      <c r="F138" s="335"/>
      <c r="G138" s="335"/>
      <c r="H138" s="335"/>
      <c r="I138" s="335"/>
    </row>
    <row r="139" spans="1:9" s="167" customFormat="1" ht="15.75">
      <c r="A139" s="84"/>
      <c r="B139" s="72"/>
      <c r="C139" s="42"/>
      <c r="D139" s="42"/>
      <c r="E139" s="42"/>
      <c r="F139" s="42"/>
      <c r="G139" s="42"/>
      <c r="H139" s="42"/>
      <c r="I139" s="1"/>
    </row>
    <row r="140" spans="1:9" s="167" customFormat="1" ht="27" customHeight="1">
      <c r="A140" s="84"/>
      <c r="B140" s="291" t="s">
        <v>232</v>
      </c>
      <c r="C140" s="292"/>
      <c r="D140" s="291" t="s">
        <v>233</v>
      </c>
      <c r="E140" s="293"/>
      <c r="F140" s="291" t="s">
        <v>234</v>
      </c>
      <c r="G140" s="294"/>
      <c r="H140" s="291" t="s">
        <v>235</v>
      </c>
      <c r="I140" s="295"/>
    </row>
    <row r="141" spans="1:9" s="167" customFormat="1" ht="71.25" customHeight="1">
      <c r="A141" s="84"/>
      <c r="B141" s="289" t="s">
        <v>236</v>
      </c>
      <c r="C141" s="290"/>
      <c r="D141" s="284">
        <v>140000</v>
      </c>
      <c r="E141" s="285"/>
      <c r="F141" s="279">
        <v>133695</v>
      </c>
      <c r="G141" s="280"/>
      <c r="H141" s="281">
        <f>D141-F141</f>
        <v>6305</v>
      </c>
      <c r="I141" s="282"/>
    </row>
    <row r="142" spans="1:9" s="167" customFormat="1" ht="52.5" customHeight="1">
      <c r="A142" s="84"/>
      <c r="B142" s="289" t="s">
        <v>237</v>
      </c>
      <c r="C142" s="290"/>
      <c r="D142" s="284">
        <v>106963</v>
      </c>
      <c r="E142" s="285"/>
      <c r="F142" s="279">
        <f>54755+23803</f>
        <v>78558</v>
      </c>
      <c r="G142" s="280"/>
      <c r="H142" s="281">
        <f>D142-F142</f>
        <v>28405</v>
      </c>
      <c r="I142" s="282"/>
    </row>
    <row r="143" spans="1:9" s="167" customFormat="1" ht="67.5" customHeight="1">
      <c r="A143" s="84"/>
      <c r="B143" s="289" t="s">
        <v>238</v>
      </c>
      <c r="C143" s="290"/>
      <c r="D143" s="284">
        <v>4100</v>
      </c>
      <c r="E143" s="285"/>
      <c r="F143" s="279">
        <v>4100</v>
      </c>
      <c r="G143" s="280"/>
      <c r="H143" s="318">
        <f>D143-F143</f>
        <v>0</v>
      </c>
      <c r="I143" s="319"/>
    </row>
    <row r="144" spans="1:9" s="167" customFormat="1" ht="15.75">
      <c r="A144" s="84"/>
      <c r="B144" s="317" t="s">
        <v>66</v>
      </c>
      <c r="C144" s="290"/>
      <c r="D144" s="284">
        <v>251063</v>
      </c>
      <c r="E144" s="285"/>
      <c r="F144" s="279">
        <f>SUM(F141:G143)</f>
        <v>216353</v>
      </c>
      <c r="G144" s="280"/>
      <c r="H144" s="279">
        <f>SUM(H141:I143)</f>
        <v>34710</v>
      </c>
      <c r="I144" s="280"/>
    </row>
    <row r="145" spans="1:9" s="167" customFormat="1" ht="15.75">
      <c r="A145" s="84"/>
      <c r="B145" s="90"/>
      <c r="C145" s="90"/>
      <c r="D145" s="90"/>
      <c r="E145" s="90"/>
      <c r="F145" s="90"/>
      <c r="G145" s="90"/>
      <c r="H145" s="90"/>
      <c r="I145" s="90"/>
    </row>
    <row r="146" spans="1:9" s="167" customFormat="1" ht="15.75" customHeight="1">
      <c r="A146" s="84"/>
      <c r="B146" s="265" t="s">
        <v>292</v>
      </c>
      <c r="C146" s="265"/>
      <c r="D146" s="265"/>
      <c r="E146" s="265"/>
      <c r="F146" s="265"/>
      <c r="G146" s="265"/>
      <c r="H146" s="265"/>
      <c r="I146" s="265"/>
    </row>
    <row r="147" spans="1:9" s="167" customFormat="1" ht="15.75">
      <c r="A147" s="84"/>
      <c r="B147" s="82"/>
      <c r="C147" s="82"/>
      <c r="D147" s="82"/>
      <c r="E147" s="82"/>
      <c r="F147" s="82"/>
      <c r="G147" s="82"/>
      <c r="H147" s="82"/>
      <c r="I147" s="82"/>
    </row>
    <row r="148" spans="1:9" s="167" customFormat="1" ht="15.75" customHeight="1">
      <c r="A148" s="84"/>
      <c r="B148" s="239" t="s">
        <v>293</v>
      </c>
      <c r="C148" s="265" t="s">
        <v>294</v>
      </c>
      <c r="D148" s="265"/>
      <c r="E148" s="265"/>
      <c r="F148" s="265"/>
      <c r="G148" s="265"/>
      <c r="H148" s="265"/>
      <c r="I148" s="265"/>
    </row>
    <row r="149" spans="1:9" s="167" customFormat="1" ht="15.75">
      <c r="A149" s="84"/>
      <c r="B149" s="82"/>
      <c r="C149" s="265"/>
      <c r="D149" s="265"/>
      <c r="E149" s="265"/>
      <c r="F149" s="265"/>
      <c r="G149" s="265"/>
      <c r="H149" s="265"/>
      <c r="I149" s="265"/>
    </row>
    <row r="150" spans="1:9" s="167" customFormat="1" ht="15.75">
      <c r="A150" s="84"/>
      <c r="B150" s="82"/>
      <c r="C150" s="111"/>
      <c r="D150" s="111"/>
      <c r="E150" s="111"/>
      <c r="F150" s="111"/>
      <c r="G150" s="111"/>
      <c r="H150" s="111"/>
      <c r="I150" s="111"/>
    </row>
    <row r="151" spans="1:9" s="167" customFormat="1" ht="15.75" customHeight="1">
      <c r="A151" s="84"/>
      <c r="B151" s="239" t="s">
        <v>295</v>
      </c>
      <c r="C151" s="265" t="s">
        <v>296</v>
      </c>
      <c r="D151" s="265"/>
      <c r="E151" s="265"/>
      <c r="F151" s="265"/>
      <c r="G151" s="265"/>
      <c r="H151" s="265"/>
      <c r="I151" s="265"/>
    </row>
    <row r="152" spans="1:9" s="167" customFormat="1" ht="15.75">
      <c r="A152" s="84"/>
      <c r="B152" s="82"/>
      <c r="C152" s="265"/>
      <c r="D152" s="265"/>
      <c r="E152" s="265"/>
      <c r="F152" s="265"/>
      <c r="G152" s="265"/>
      <c r="H152" s="265"/>
      <c r="I152" s="265"/>
    </row>
    <row r="153" spans="1:9" s="167" customFormat="1" ht="15.75">
      <c r="A153" s="84"/>
      <c r="B153" s="82"/>
      <c r="C153" s="82"/>
      <c r="D153" s="82"/>
      <c r="E153" s="82"/>
      <c r="F153" s="82"/>
      <c r="G153" s="82"/>
      <c r="H153" s="82"/>
      <c r="I153" s="82"/>
    </row>
    <row r="154" spans="1:9" s="167" customFormat="1" ht="15.75">
      <c r="A154" s="84"/>
      <c r="B154" s="239" t="s">
        <v>297</v>
      </c>
      <c r="C154" s="85" t="s">
        <v>298</v>
      </c>
      <c r="D154" s="82"/>
      <c r="E154" s="82"/>
      <c r="F154" s="82"/>
      <c r="G154" s="82"/>
      <c r="H154" s="82"/>
      <c r="I154" s="82"/>
    </row>
    <row r="155" spans="1:9" s="167" customFormat="1" ht="15.75">
      <c r="A155" s="84"/>
      <c r="B155" s="239"/>
      <c r="C155" s="286" t="s">
        <v>299</v>
      </c>
      <c r="D155" s="265"/>
      <c r="E155" s="265"/>
      <c r="F155" s="265"/>
      <c r="G155" s="265"/>
      <c r="H155" s="265"/>
      <c r="I155" s="265"/>
    </row>
    <row r="156" spans="1:9" s="167" customFormat="1" ht="15.75">
      <c r="A156" s="84"/>
      <c r="B156" s="239"/>
      <c r="C156" s="265"/>
      <c r="D156" s="265"/>
      <c r="E156" s="265"/>
      <c r="F156" s="265"/>
      <c r="G156" s="265"/>
      <c r="H156" s="265"/>
      <c r="I156" s="265"/>
    </row>
    <row r="157" spans="1:9" s="167" customFormat="1" ht="15.75">
      <c r="A157" s="84"/>
      <c r="B157" s="239"/>
      <c r="C157" s="240" t="s">
        <v>300</v>
      </c>
      <c r="D157" s="85"/>
      <c r="E157" s="82"/>
      <c r="F157" s="82"/>
      <c r="G157" s="82"/>
      <c r="H157" s="82"/>
      <c r="I157" s="82"/>
    </row>
    <row r="158" spans="1:9" s="167" customFormat="1" ht="15.75">
      <c r="A158" s="84"/>
      <c r="B158" s="239"/>
      <c r="C158" s="286" t="s">
        <v>301</v>
      </c>
      <c r="D158" s="286"/>
      <c r="E158" s="286"/>
      <c r="F158" s="286"/>
      <c r="G158" s="286"/>
      <c r="H158" s="286"/>
      <c r="I158" s="286"/>
    </row>
    <row r="159" spans="1:9" s="167" customFormat="1" ht="15.75" customHeight="1">
      <c r="A159" s="84"/>
      <c r="B159" s="239"/>
      <c r="C159" s="286"/>
      <c r="D159" s="286"/>
      <c r="E159" s="286"/>
      <c r="F159" s="286"/>
      <c r="G159" s="286"/>
      <c r="H159" s="286"/>
      <c r="I159" s="286"/>
    </row>
    <row r="160" spans="1:9" s="167" customFormat="1" ht="15.75">
      <c r="A160" s="84"/>
      <c r="B160" s="82"/>
      <c r="C160" s="265" t="s">
        <v>302</v>
      </c>
      <c r="D160" s="265"/>
      <c r="E160" s="265"/>
      <c r="F160" s="265"/>
      <c r="G160" s="265"/>
      <c r="H160" s="265"/>
      <c r="I160" s="265"/>
    </row>
    <row r="161" spans="1:9" s="167" customFormat="1" ht="15.75">
      <c r="A161" s="84"/>
      <c r="B161" s="82"/>
      <c r="C161" s="265"/>
      <c r="D161" s="265"/>
      <c r="E161" s="265"/>
      <c r="F161" s="265"/>
      <c r="G161" s="265"/>
      <c r="H161" s="265"/>
      <c r="I161" s="265"/>
    </row>
    <row r="162" spans="1:9" s="167" customFormat="1" ht="15.75">
      <c r="A162" s="84"/>
      <c r="B162" s="82"/>
      <c r="C162" s="82"/>
      <c r="D162" s="82"/>
      <c r="E162" s="82"/>
      <c r="F162" s="82"/>
      <c r="G162" s="82"/>
      <c r="H162" s="82"/>
      <c r="I162" s="82"/>
    </row>
    <row r="163" spans="1:9" s="167" customFormat="1" ht="51.75" customHeight="1">
      <c r="A163" s="84"/>
      <c r="B163" s="265" t="s">
        <v>308</v>
      </c>
      <c r="C163" s="265"/>
      <c r="D163" s="265"/>
      <c r="E163" s="265"/>
      <c r="F163" s="265"/>
      <c r="G163" s="265"/>
      <c r="H163" s="265"/>
      <c r="I163" s="265"/>
    </row>
    <row r="164" spans="1:9" s="167" customFormat="1" ht="15.75" customHeight="1">
      <c r="A164" s="84"/>
      <c r="B164" s="85" t="s">
        <v>303</v>
      </c>
      <c r="C164" s="85"/>
      <c r="D164" s="82"/>
      <c r="E164" s="82"/>
      <c r="F164" s="82"/>
      <c r="G164" s="82"/>
      <c r="H164" s="82"/>
      <c r="I164" s="82"/>
    </row>
    <row r="165" spans="1:9" s="167" customFormat="1" ht="15.75" customHeight="1">
      <c r="A165" s="84"/>
      <c r="B165" s="90"/>
      <c r="C165" s="90"/>
      <c r="D165" s="90"/>
      <c r="E165" s="90"/>
      <c r="F165" s="90"/>
      <c r="G165" s="90"/>
      <c r="H165" s="90"/>
      <c r="I165" s="90"/>
    </row>
    <row r="166" spans="1:8" ht="13.5" customHeight="1">
      <c r="A166" s="84"/>
      <c r="B166" s="82"/>
      <c r="C166" s="82"/>
      <c r="D166" s="82"/>
      <c r="E166" s="82"/>
      <c r="F166" s="82"/>
      <c r="G166" s="82"/>
      <c r="H166" s="82"/>
    </row>
    <row r="167" spans="1:9" s="167" customFormat="1" ht="15.75" customHeight="1">
      <c r="A167" s="84" t="s">
        <v>37</v>
      </c>
      <c r="B167" s="267" t="s">
        <v>39</v>
      </c>
      <c r="C167" s="267"/>
      <c r="D167" s="267"/>
      <c r="E167" s="267"/>
      <c r="F167" s="267"/>
      <c r="G167" s="267"/>
      <c r="H167" s="267"/>
      <c r="I167" s="1"/>
    </row>
    <row r="168" spans="1:9" s="167" customFormat="1" ht="15.75" customHeight="1">
      <c r="A168" s="1"/>
      <c r="B168" s="265" t="s">
        <v>145</v>
      </c>
      <c r="C168" s="265"/>
      <c r="D168" s="265"/>
      <c r="E168" s="265"/>
      <c r="F168" s="265"/>
      <c r="G168" s="265"/>
      <c r="H168" s="265"/>
      <c r="I168" s="42"/>
    </row>
    <row r="169" spans="1:9" s="167" customFormat="1" ht="15.75" customHeight="1">
      <c r="A169" s="1"/>
      <c r="B169" s="82"/>
      <c r="C169" s="82"/>
      <c r="D169" s="82"/>
      <c r="E169" s="84" t="s">
        <v>275</v>
      </c>
      <c r="F169" s="84" t="s">
        <v>276</v>
      </c>
      <c r="G169" s="99"/>
      <c r="H169" s="82"/>
      <c r="I169" s="42"/>
    </row>
    <row r="170" spans="1:9" s="167" customFormat="1" ht="15.75" customHeight="1">
      <c r="A170" s="1"/>
      <c r="B170" s="82"/>
      <c r="C170" s="82"/>
      <c r="D170" s="82"/>
      <c r="E170" s="112" t="s">
        <v>20</v>
      </c>
      <c r="F170" s="112" t="s">
        <v>20</v>
      </c>
      <c r="G170" s="82"/>
      <c r="H170" s="82"/>
      <c r="I170" s="42"/>
    </row>
    <row r="171" spans="1:9" s="167" customFormat="1" ht="15.75" customHeight="1">
      <c r="A171" s="1"/>
      <c r="B171" s="82"/>
      <c r="C171" s="82"/>
      <c r="D171" s="82"/>
      <c r="E171" s="112"/>
      <c r="F171" s="112"/>
      <c r="G171" s="82"/>
      <c r="H171" s="82"/>
      <c r="I171" s="42"/>
    </row>
    <row r="172" spans="1:9" s="167" customFormat="1" ht="15.75" customHeight="1">
      <c r="A172" s="1"/>
      <c r="B172" s="265" t="s">
        <v>150</v>
      </c>
      <c r="C172" s="265"/>
      <c r="D172" s="82"/>
      <c r="E172" s="121">
        <v>59223</v>
      </c>
      <c r="F172" s="121">
        <v>36291</v>
      </c>
      <c r="G172" s="82"/>
      <c r="H172" s="82"/>
      <c r="I172" s="42"/>
    </row>
    <row r="173" spans="1:9" s="167" customFormat="1" ht="15.75" customHeight="1">
      <c r="A173" s="1"/>
      <c r="B173" s="265" t="s">
        <v>151</v>
      </c>
      <c r="C173" s="265"/>
      <c r="D173" s="82"/>
      <c r="E173" s="121">
        <f>'BS'!E43</f>
        <v>91148</v>
      </c>
      <c r="F173" s="121">
        <f>'BS'!G43</f>
        <v>91148</v>
      </c>
      <c r="G173" s="82"/>
      <c r="H173" s="82"/>
      <c r="I173" s="42"/>
    </row>
    <row r="174" spans="1:9" s="167" customFormat="1" ht="15.75" customHeight="1">
      <c r="A174" s="1"/>
      <c r="B174" s="82"/>
      <c r="C174" s="82"/>
      <c r="D174" s="82"/>
      <c r="E174" s="122"/>
      <c r="F174" s="122"/>
      <c r="G174" s="82"/>
      <c r="H174" s="82"/>
      <c r="I174" s="42"/>
    </row>
    <row r="175" spans="1:9" s="167" customFormat="1" ht="16.5" thickBot="1">
      <c r="A175" s="84"/>
      <c r="B175" s="42" t="s">
        <v>66</v>
      </c>
      <c r="C175" s="42"/>
      <c r="D175" s="42"/>
      <c r="E175" s="123">
        <f>SUM(E172:E173)</f>
        <v>150371</v>
      </c>
      <c r="F175" s="123">
        <f>SUM(F172:F173)</f>
        <v>127439</v>
      </c>
      <c r="G175" s="42"/>
      <c r="H175" s="42"/>
      <c r="I175" s="42"/>
    </row>
    <row r="176" spans="1:8" ht="16.5" thickTop="1">
      <c r="A176" s="84"/>
      <c r="B176" s="72"/>
      <c r="C176" s="42"/>
      <c r="D176" s="42"/>
      <c r="E176" s="124"/>
      <c r="F176" s="71"/>
      <c r="G176" s="71"/>
      <c r="H176" s="71"/>
    </row>
    <row r="177" spans="1:9" s="167" customFormat="1" ht="15.75">
      <c r="A177" s="84" t="s">
        <v>38</v>
      </c>
      <c r="B177" s="267" t="s">
        <v>42</v>
      </c>
      <c r="C177" s="268"/>
      <c r="D177" s="268"/>
      <c r="E177" s="268"/>
      <c r="F177" s="268"/>
      <c r="G177" s="268"/>
      <c r="H177" s="268"/>
      <c r="I177" s="1"/>
    </row>
    <row r="178" spans="1:9" s="167" customFormat="1" ht="18" customHeight="1">
      <c r="A178" s="1"/>
      <c r="B178" s="283" t="s">
        <v>277</v>
      </c>
      <c r="C178" s="283"/>
      <c r="D178" s="283"/>
      <c r="E178" s="283"/>
      <c r="F178" s="283"/>
      <c r="G178" s="283"/>
      <c r="H178" s="283"/>
      <c r="I178" s="283"/>
    </row>
    <row r="179" spans="1:9" s="167" customFormat="1" ht="12.75" customHeight="1">
      <c r="A179" s="84"/>
      <c r="B179" s="90"/>
      <c r="C179" s="91"/>
      <c r="D179" s="91"/>
      <c r="E179" s="91"/>
      <c r="F179" s="91"/>
      <c r="G179" s="91"/>
      <c r="H179" s="91"/>
      <c r="I179" s="1"/>
    </row>
    <row r="180" spans="1:9" s="167" customFormat="1" ht="15.75">
      <c r="A180" s="84"/>
      <c r="B180" s="90"/>
      <c r="C180" s="91"/>
      <c r="D180" s="91"/>
      <c r="E180" s="91"/>
      <c r="F180" s="91"/>
      <c r="G180" s="91"/>
      <c r="H180" s="91"/>
      <c r="I180" s="1"/>
    </row>
    <row r="181" spans="1:9" s="167" customFormat="1" ht="15.75">
      <c r="A181" s="84" t="s">
        <v>40</v>
      </c>
      <c r="B181" s="267" t="s">
        <v>44</v>
      </c>
      <c r="C181" s="267"/>
      <c r="D181" s="267"/>
      <c r="E181" s="267"/>
      <c r="F181" s="267"/>
      <c r="G181" s="267"/>
      <c r="H181" s="267"/>
      <c r="I181" s="1"/>
    </row>
    <row r="182" spans="1:9" s="167" customFormat="1" ht="24.75" customHeight="1">
      <c r="A182" s="84"/>
      <c r="B182" s="265" t="s">
        <v>278</v>
      </c>
      <c r="C182" s="265"/>
      <c r="D182" s="265"/>
      <c r="E182" s="265"/>
      <c r="F182" s="265"/>
      <c r="G182" s="265"/>
      <c r="H182" s="265"/>
      <c r="I182" s="265"/>
    </row>
    <row r="183" spans="1:9" ht="15.75">
      <c r="A183" s="84"/>
      <c r="B183" s="82"/>
      <c r="C183" s="82"/>
      <c r="D183" s="82"/>
      <c r="E183" s="82"/>
      <c r="F183" s="82"/>
      <c r="G183" s="82"/>
      <c r="H183" s="82"/>
      <c r="I183" s="82"/>
    </row>
    <row r="184" spans="1:8" ht="15.75" customHeight="1">
      <c r="A184" s="84" t="s">
        <v>41</v>
      </c>
      <c r="B184" s="267" t="s">
        <v>79</v>
      </c>
      <c r="C184" s="267"/>
      <c r="D184" s="42"/>
      <c r="F184" s="125" t="s">
        <v>74</v>
      </c>
      <c r="G184" s="42"/>
      <c r="H184" s="125" t="s">
        <v>74</v>
      </c>
    </row>
    <row r="185" spans="1:8" ht="12.75" customHeight="1">
      <c r="A185" s="84"/>
      <c r="B185" s="72"/>
      <c r="C185" s="42"/>
      <c r="D185" s="42"/>
      <c r="F185" s="126" t="s">
        <v>75</v>
      </c>
      <c r="G185" s="42"/>
      <c r="H185" s="126" t="s">
        <v>75</v>
      </c>
    </row>
    <row r="186" spans="2:8" ht="15.75">
      <c r="B186" s="72"/>
      <c r="C186" s="42"/>
      <c r="D186" s="42"/>
      <c r="F186" s="126" t="s">
        <v>76</v>
      </c>
      <c r="G186" s="42"/>
      <c r="H186" s="126" t="s">
        <v>77</v>
      </c>
    </row>
    <row r="187" spans="1:8" ht="15.75">
      <c r="A187" s="84"/>
      <c r="B187" s="72"/>
      <c r="C187" s="42"/>
      <c r="D187" s="42"/>
      <c r="F187" s="127" t="s">
        <v>279</v>
      </c>
      <c r="G187" s="42"/>
      <c r="H187" s="127" t="s">
        <v>279</v>
      </c>
    </row>
    <row r="188" spans="2:8" ht="15.75">
      <c r="B188" s="84" t="s">
        <v>70</v>
      </c>
      <c r="C188" s="28" t="s">
        <v>97</v>
      </c>
      <c r="D188" s="73"/>
      <c r="F188" s="128"/>
      <c r="H188" s="128"/>
    </row>
    <row r="189" spans="2:8" ht="16.5" thickBot="1">
      <c r="B189" s="84"/>
      <c r="C189" s="129" t="s">
        <v>72</v>
      </c>
      <c r="D189" s="129"/>
      <c r="F189" s="197">
        <f>PL!B31</f>
        <v>10647</v>
      </c>
      <c r="G189" s="130"/>
      <c r="H189" s="197">
        <f>PL!D31</f>
        <v>10647</v>
      </c>
    </row>
    <row r="190" ht="16.5" thickTop="1">
      <c r="A190" s="84"/>
    </row>
    <row r="191" spans="1:20" ht="32.25" customHeight="1">
      <c r="A191" s="84"/>
      <c r="C191" s="266" t="s">
        <v>103</v>
      </c>
      <c r="D191" s="266"/>
      <c r="F191" s="42"/>
      <c r="G191" s="42"/>
      <c r="H191" s="42"/>
      <c r="I191" s="167"/>
      <c r="J191" s="167"/>
      <c r="K191" s="178"/>
      <c r="L191" s="179"/>
      <c r="M191" s="167"/>
      <c r="N191" s="179"/>
      <c r="O191" s="179"/>
      <c r="P191" s="179"/>
      <c r="Q191" s="180"/>
      <c r="R191" s="167"/>
      <c r="S191" s="167"/>
      <c r="T191" s="167"/>
    </row>
    <row r="192" spans="1:20" ht="15.75">
      <c r="A192" s="84"/>
      <c r="C192" s="131" t="s">
        <v>78</v>
      </c>
      <c r="D192" s="42"/>
      <c r="F192" s="132">
        <f>138822+658+139479</f>
        <v>278959</v>
      </c>
      <c r="G192" s="130"/>
      <c r="H192" s="133">
        <f>F192</f>
        <v>278959</v>
      </c>
      <c r="I192" s="167"/>
      <c r="J192" s="167"/>
      <c r="K192" s="181"/>
      <c r="L192" s="182"/>
      <c r="M192" s="183"/>
      <c r="N192" s="184"/>
      <c r="O192" s="183"/>
      <c r="P192" s="183"/>
      <c r="Q192" s="183"/>
      <c r="R192" s="185"/>
      <c r="S192" s="167"/>
      <c r="T192" s="167"/>
    </row>
    <row r="193" spans="1:20" ht="15.75" customHeight="1">
      <c r="A193" s="84"/>
      <c r="C193" s="277" t="s">
        <v>184</v>
      </c>
      <c r="D193" s="277"/>
      <c r="E193" s="277"/>
      <c r="F193" s="69">
        <v>0</v>
      </c>
      <c r="G193" s="130"/>
      <c r="H193" s="69">
        <v>0</v>
      </c>
      <c r="I193" s="167"/>
      <c r="J193" s="167"/>
      <c r="K193" s="181"/>
      <c r="L193" s="182"/>
      <c r="M193" s="183"/>
      <c r="N193" s="184"/>
      <c r="O193" s="183"/>
      <c r="P193" s="183"/>
      <c r="Q193" s="183"/>
      <c r="R193" s="185"/>
      <c r="S193" s="167"/>
      <c r="T193" s="167"/>
    </row>
    <row r="194" spans="1:20" ht="15.75" customHeight="1">
      <c r="A194" s="84"/>
      <c r="C194" s="271" t="s">
        <v>185</v>
      </c>
      <c r="D194" s="271"/>
      <c r="E194" s="271"/>
      <c r="F194" s="69"/>
      <c r="G194" s="130"/>
      <c r="H194" s="69"/>
      <c r="I194" s="167"/>
      <c r="J194" s="167"/>
      <c r="K194" s="181"/>
      <c r="L194" s="182"/>
      <c r="M194" s="183"/>
      <c r="N194" s="184"/>
      <c r="O194" s="183"/>
      <c r="P194" s="183"/>
      <c r="Q194" s="183"/>
      <c r="R194" s="185"/>
      <c r="S194" s="167"/>
      <c r="T194" s="167"/>
    </row>
    <row r="195" spans="1:20" ht="15.75">
      <c r="A195" s="84"/>
      <c r="B195" s="73"/>
      <c r="C195" s="42"/>
      <c r="D195" s="42"/>
      <c r="F195" s="134">
        <f>SUM(F192:F193)</f>
        <v>278959</v>
      </c>
      <c r="G195" s="130"/>
      <c r="H195" s="134">
        <f>SUM(H192:H193)</f>
        <v>278959</v>
      </c>
      <c r="I195" s="167"/>
      <c r="J195" s="167"/>
      <c r="K195" s="181"/>
      <c r="L195" s="182"/>
      <c r="M195" s="183"/>
      <c r="N195" s="184"/>
      <c r="O195" s="183"/>
      <c r="P195" s="183"/>
      <c r="Q195" s="183"/>
      <c r="R195" s="185"/>
      <c r="S195" s="167"/>
      <c r="T195" s="167"/>
    </row>
    <row r="196" spans="1:20" ht="15.75">
      <c r="A196" s="84"/>
      <c r="B196" s="73"/>
      <c r="C196" s="42"/>
      <c r="D196" s="42"/>
      <c r="F196" s="135"/>
      <c r="G196" s="130"/>
      <c r="H196" s="130"/>
      <c r="I196" s="167"/>
      <c r="J196" s="167"/>
      <c r="K196" s="181"/>
      <c r="L196" s="182"/>
      <c r="M196" s="183"/>
      <c r="N196" s="184"/>
      <c r="O196" s="183"/>
      <c r="P196" s="183"/>
      <c r="Q196" s="183"/>
      <c r="R196" s="185"/>
      <c r="S196" s="167"/>
      <c r="T196" s="167"/>
    </row>
    <row r="197" spans="1:20" ht="18.75" thickBot="1">
      <c r="A197" s="72"/>
      <c r="C197" s="129" t="s">
        <v>73</v>
      </c>
      <c r="D197" s="42"/>
      <c r="F197" s="136">
        <f>(+F189/F195)*100</f>
        <v>3.8166899078359187</v>
      </c>
      <c r="G197" s="137"/>
      <c r="H197" s="136">
        <f>(+H189/H195)*100</f>
        <v>3.8166899078359187</v>
      </c>
      <c r="I197" s="167"/>
      <c r="J197" s="167"/>
      <c r="K197" s="184"/>
      <c r="L197" s="186"/>
      <c r="M197" s="187"/>
      <c r="N197" s="187"/>
      <c r="O197" s="187"/>
      <c r="P197" s="187"/>
      <c r="Q197" s="187"/>
      <c r="R197" s="188"/>
      <c r="S197" s="167"/>
      <c r="T197" s="167"/>
    </row>
    <row r="198" spans="1:20" ht="16.5" thickTop="1">
      <c r="A198" s="42"/>
      <c r="B198" s="72"/>
      <c r="C198" s="42"/>
      <c r="D198" s="42"/>
      <c r="F198" s="73"/>
      <c r="G198" s="42"/>
      <c r="H198" s="42"/>
      <c r="I198" s="167"/>
      <c r="J198" s="167"/>
      <c r="K198" s="184"/>
      <c r="L198" s="184"/>
      <c r="M198" s="184"/>
      <c r="N198" s="184"/>
      <c r="O198" s="184"/>
      <c r="P198" s="184"/>
      <c r="Q198" s="184"/>
      <c r="R198" s="185"/>
      <c r="S198" s="167"/>
      <c r="T198" s="167"/>
    </row>
    <row r="199" spans="1:20" ht="15.75">
      <c r="A199" s="42"/>
      <c r="B199" s="72"/>
      <c r="C199" s="42"/>
      <c r="D199" s="42"/>
      <c r="F199" s="73"/>
      <c r="G199" s="42"/>
      <c r="H199" s="42"/>
      <c r="I199" s="167"/>
      <c r="J199" s="167"/>
      <c r="K199" s="181"/>
      <c r="L199" s="189"/>
      <c r="M199" s="183"/>
      <c r="N199" s="184"/>
      <c r="O199" s="183"/>
      <c r="P199" s="183"/>
      <c r="Q199" s="183"/>
      <c r="R199" s="185"/>
      <c r="S199" s="167"/>
      <c r="T199" s="167"/>
    </row>
    <row r="200" spans="2:20" ht="19.5" customHeight="1">
      <c r="B200" s="84" t="s">
        <v>71</v>
      </c>
      <c r="C200" s="90" t="s">
        <v>98</v>
      </c>
      <c r="D200" s="90"/>
      <c r="F200" s="73"/>
      <c r="G200" s="42"/>
      <c r="H200" s="42"/>
      <c r="I200" s="167"/>
      <c r="J200" s="167"/>
      <c r="K200" s="184"/>
      <c r="L200" s="184"/>
      <c r="M200" s="184"/>
      <c r="N200" s="184"/>
      <c r="O200" s="184"/>
      <c r="P200" s="184"/>
      <c r="Q200" s="184"/>
      <c r="R200" s="184"/>
      <c r="S200" s="167"/>
      <c r="T200" s="167"/>
    </row>
    <row r="201" spans="1:20" ht="33" customHeight="1">
      <c r="A201" s="42"/>
      <c r="C201" s="266" t="s">
        <v>104</v>
      </c>
      <c r="D201" s="266"/>
      <c r="E201" s="266"/>
      <c r="F201" s="42"/>
      <c r="G201" s="42"/>
      <c r="H201" s="42"/>
      <c r="I201" s="167"/>
      <c r="J201" s="167"/>
      <c r="K201" s="184"/>
      <c r="L201" s="184"/>
      <c r="M201" s="184"/>
      <c r="N201" s="184"/>
      <c r="O201" s="184"/>
      <c r="P201" s="184"/>
      <c r="Q201" s="184"/>
      <c r="R201" s="184"/>
      <c r="S201" s="167"/>
      <c r="T201" s="167"/>
    </row>
    <row r="202" spans="1:20" ht="15.75">
      <c r="A202" s="42"/>
      <c r="C202" s="131" t="s">
        <v>99</v>
      </c>
      <c r="D202" s="42"/>
      <c r="F202" s="132">
        <f>F195</f>
        <v>278959</v>
      </c>
      <c r="G202" s="130"/>
      <c r="H202" s="132">
        <f>H195</f>
        <v>278959</v>
      </c>
      <c r="I202" s="167"/>
      <c r="J202" s="167"/>
      <c r="K202" s="181"/>
      <c r="L202" s="182"/>
      <c r="M202" s="183"/>
      <c r="N202" s="184"/>
      <c r="O202" s="183"/>
      <c r="P202" s="183"/>
      <c r="Q202" s="183"/>
      <c r="R202" s="185"/>
      <c r="S202" s="167"/>
      <c r="T202" s="167"/>
    </row>
    <row r="203" spans="1:20" ht="19.5" customHeight="1">
      <c r="A203" s="42"/>
      <c r="C203" s="277" t="s">
        <v>100</v>
      </c>
      <c r="D203" s="277"/>
      <c r="E203" s="277"/>
      <c r="F203" s="69">
        <v>0</v>
      </c>
      <c r="G203" s="130"/>
      <c r="H203" s="69">
        <f>F203</f>
        <v>0</v>
      </c>
      <c r="I203" s="167"/>
      <c r="J203" s="167"/>
      <c r="K203" s="181"/>
      <c r="L203" s="182"/>
      <c r="M203" s="183"/>
      <c r="N203" s="184"/>
      <c r="O203" s="183"/>
      <c r="P203" s="183"/>
      <c r="Q203" s="183"/>
      <c r="R203" s="185"/>
      <c r="S203" s="167"/>
      <c r="T203" s="167"/>
    </row>
    <row r="204" spans="1:20" ht="15.75">
      <c r="A204" s="42"/>
      <c r="B204" s="73"/>
      <c r="C204" s="42"/>
      <c r="D204" s="42"/>
      <c r="F204" s="134">
        <f>SUM(F202:F203)</f>
        <v>278959</v>
      </c>
      <c r="G204" s="130"/>
      <c r="H204" s="134">
        <f>SUM(H202:H203)</f>
        <v>278959</v>
      </c>
      <c r="I204" s="167"/>
      <c r="J204" s="167"/>
      <c r="K204" s="181"/>
      <c r="L204" s="182"/>
      <c r="M204" s="183"/>
      <c r="N204" s="184"/>
      <c r="O204" s="183"/>
      <c r="P204" s="183"/>
      <c r="Q204" s="183"/>
      <c r="R204" s="185"/>
      <c r="S204" s="167"/>
      <c r="T204" s="167"/>
    </row>
    <row r="205" spans="1:20" ht="15.75">
      <c r="A205" s="42"/>
      <c r="B205" s="73"/>
      <c r="C205" s="42"/>
      <c r="D205" s="42"/>
      <c r="F205" s="135"/>
      <c r="G205" s="130"/>
      <c r="H205" s="130"/>
      <c r="I205" s="167"/>
      <c r="J205" s="167"/>
      <c r="K205" s="181"/>
      <c r="L205" s="182"/>
      <c r="M205" s="183"/>
      <c r="N205" s="184"/>
      <c r="O205" s="183"/>
      <c r="P205" s="183"/>
      <c r="Q205" s="183"/>
      <c r="R205" s="185"/>
      <c r="S205" s="167"/>
      <c r="T205" s="167"/>
    </row>
    <row r="206" spans="1:20" ht="18.75" thickBot="1">
      <c r="A206" s="42"/>
      <c r="C206" s="129" t="s">
        <v>102</v>
      </c>
      <c r="D206" s="42"/>
      <c r="F206" s="136">
        <f>(F189/F204)*100</f>
        <v>3.8166899078359187</v>
      </c>
      <c r="G206" s="137"/>
      <c r="H206" s="136">
        <f>(H189/H204)*100</f>
        <v>3.8166899078359187</v>
      </c>
      <c r="I206" s="167"/>
      <c r="J206" s="167"/>
      <c r="K206" s="181"/>
      <c r="L206" s="182"/>
      <c r="M206" s="183"/>
      <c r="N206" s="184"/>
      <c r="O206" s="183"/>
      <c r="P206" s="183"/>
      <c r="Q206" s="183"/>
      <c r="R206" s="185"/>
      <c r="S206" s="167"/>
      <c r="T206" s="167"/>
    </row>
    <row r="207" spans="1:20" ht="16.5" thickTop="1">
      <c r="A207" s="42"/>
      <c r="B207" s="72"/>
      <c r="C207" s="42"/>
      <c r="D207" s="42"/>
      <c r="E207" s="73"/>
      <c r="F207" s="42"/>
      <c r="G207" s="42"/>
      <c r="H207" s="42"/>
      <c r="I207" s="167"/>
      <c r="J207" s="167"/>
      <c r="K207" s="184"/>
      <c r="L207" s="186"/>
      <c r="M207" s="187"/>
      <c r="N207" s="187"/>
      <c r="O207" s="187"/>
      <c r="P207" s="187"/>
      <c r="Q207" s="187"/>
      <c r="R207" s="188"/>
      <c r="S207" s="167"/>
      <c r="T207" s="167"/>
    </row>
    <row r="208" spans="1:18" ht="15.75">
      <c r="A208" s="42"/>
      <c r="B208" s="72"/>
      <c r="C208" s="42"/>
      <c r="D208" s="42"/>
      <c r="E208" s="73"/>
      <c r="F208" s="42"/>
      <c r="G208" s="42"/>
      <c r="H208" s="42"/>
      <c r="K208" s="176"/>
      <c r="L208" s="176"/>
      <c r="M208" s="176"/>
      <c r="N208" s="176"/>
      <c r="O208" s="176"/>
      <c r="P208" s="176"/>
      <c r="Q208" s="176"/>
      <c r="R208" s="177"/>
    </row>
    <row r="209" spans="1:8" ht="15.75">
      <c r="A209" s="84" t="s">
        <v>43</v>
      </c>
      <c r="B209" s="287" t="s">
        <v>187</v>
      </c>
      <c r="C209" s="287"/>
      <c r="D209" s="287"/>
      <c r="E209" s="287"/>
      <c r="F209" s="287"/>
      <c r="G209" s="42"/>
      <c r="H209" s="42"/>
    </row>
    <row r="210" spans="6:8" ht="15.75">
      <c r="F210" s="226" t="s">
        <v>194</v>
      </c>
      <c r="G210" s="42"/>
      <c r="H210" s="226" t="s">
        <v>194</v>
      </c>
    </row>
    <row r="211" spans="1:8" ht="15.75">
      <c r="A211" s="74"/>
      <c r="B211" s="227"/>
      <c r="C211" s="74"/>
      <c r="D211" s="227"/>
      <c r="E211" s="73"/>
      <c r="F211" s="228" t="s">
        <v>76</v>
      </c>
      <c r="G211" s="42"/>
      <c r="H211" s="228" t="s">
        <v>77</v>
      </c>
    </row>
    <row r="212" spans="1:8" ht="15.75">
      <c r="A212" s="74"/>
      <c r="B212" s="229"/>
      <c r="C212" s="74"/>
      <c r="D212" s="229"/>
      <c r="E212" s="73"/>
      <c r="F212" s="230" t="s">
        <v>279</v>
      </c>
      <c r="G212" s="42"/>
      <c r="H212" s="228" t="str">
        <f>F212</f>
        <v>31/3/18</v>
      </c>
    </row>
    <row r="213" spans="1:8" ht="15.75">
      <c r="A213" s="74"/>
      <c r="B213" s="227"/>
      <c r="C213" s="227"/>
      <c r="D213" s="227"/>
      <c r="E213" s="73"/>
      <c r="F213" s="231" t="s">
        <v>17</v>
      </c>
      <c r="G213" s="42"/>
      <c r="H213" s="231" t="s">
        <v>17</v>
      </c>
    </row>
    <row r="214" spans="1:8" ht="15.75">
      <c r="A214" s="95"/>
      <c r="B214" s="227"/>
      <c r="C214" s="227"/>
      <c r="D214" s="227"/>
      <c r="E214" s="73"/>
      <c r="F214" s="42"/>
      <c r="G214" s="42"/>
      <c r="H214" s="42"/>
    </row>
    <row r="215" spans="1:8" ht="15.75">
      <c r="A215" s="74"/>
      <c r="B215" s="28" t="s">
        <v>206</v>
      </c>
      <c r="C215" s="72"/>
      <c r="D215" s="232"/>
      <c r="E215" s="73"/>
      <c r="F215" s="42"/>
      <c r="G215" s="42"/>
      <c r="H215" s="42"/>
    </row>
    <row r="216" spans="1:8" ht="15.75" hidden="1">
      <c r="A216" s="74"/>
      <c r="B216" s="265" t="s">
        <v>195</v>
      </c>
      <c r="C216" s="265"/>
      <c r="D216" s="265"/>
      <c r="E216" s="73"/>
      <c r="F216" s="71">
        <v>0</v>
      </c>
      <c r="G216" s="71"/>
      <c r="H216" s="71">
        <v>0</v>
      </c>
    </row>
    <row r="217" spans="1:8" ht="15.75" customHeight="1" hidden="1">
      <c r="A217" s="74"/>
      <c r="B217" s="265" t="s">
        <v>196</v>
      </c>
      <c r="C217" s="265"/>
      <c r="D217" s="265"/>
      <c r="E217" s="73"/>
      <c r="F217" s="71">
        <v>0</v>
      </c>
      <c r="G217" s="71"/>
      <c r="H217" s="71">
        <v>0</v>
      </c>
    </row>
    <row r="218" spans="1:16" ht="15.75" hidden="1">
      <c r="A218" s="74"/>
      <c r="B218" s="265" t="s">
        <v>188</v>
      </c>
      <c r="C218" s="265"/>
      <c r="D218" s="265"/>
      <c r="E218" s="73"/>
      <c r="F218" s="71">
        <v>0</v>
      </c>
      <c r="G218" s="71"/>
      <c r="H218" s="71">
        <v>0</v>
      </c>
      <c r="P218" s="1">
        <v>1</v>
      </c>
    </row>
    <row r="219" spans="1:10" ht="15.75" customHeight="1">
      <c r="A219" s="74"/>
      <c r="B219" s="265" t="s">
        <v>155</v>
      </c>
      <c r="C219" s="265"/>
      <c r="D219" s="265"/>
      <c r="E219" s="265"/>
      <c r="F219" s="71">
        <f>CASH!D19</f>
        <v>5482</v>
      </c>
      <c r="G219" s="71"/>
      <c r="H219" s="71">
        <f aca="true" t="shared" si="0" ref="H219:H224">F219</f>
        <v>5482</v>
      </c>
      <c r="I219" s="75"/>
      <c r="J219" s="71"/>
    </row>
    <row r="220" spans="1:10" ht="15.75">
      <c r="A220" s="74"/>
      <c r="B220" s="265" t="s">
        <v>62</v>
      </c>
      <c r="C220" s="265"/>
      <c r="D220" s="265"/>
      <c r="E220" s="73"/>
      <c r="F220" s="71">
        <f>CASH!D22</f>
        <v>1458</v>
      </c>
      <c r="G220" s="71"/>
      <c r="H220" s="71">
        <f t="shared" si="0"/>
        <v>1458</v>
      </c>
      <c r="I220" s="75"/>
      <c r="J220" s="71"/>
    </row>
    <row r="221" spans="1:10" ht="15.75" hidden="1">
      <c r="A221" s="74"/>
      <c r="B221" s="265" t="s">
        <v>189</v>
      </c>
      <c r="C221" s="265"/>
      <c r="D221" s="265"/>
      <c r="E221" s="73"/>
      <c r="F221" s="71"/>
      <c r="G221" s="71"/>
      <c r="H221" s="71">
        <f t="shared" si="0"/>
        <v>0</v>
      </c>
      <c r="I221" s="75"/>
      <c r="J221" s="71"/>
    </row>
    <row r="222" spans="1:10" ht="15.75" customHeight="1">
      <c r="A222" s="74"/>
      <c r="B222" s="265" t="s">
        <v>214</v>
      </c>
      <c r="C222" s="265"/>
      <c r="D222" s="265"/>
      <c r="E222" s="265"/>
      <c r="F222" s="71">
        <v>2406</v>
      </c>
      <c r="G222" s="71"/>
      <c r="H222" s="71">
        <f>F222</f>
        <v>2406</v>
      </c>
      <c r="I222" s="75"/>
      <c r="J222" s="71"/>
    </row>
    <row r="223" spans="1:10" ht="15.75" hidden="1">
      <c r="A223" s="74"/>
      <c r="B223" s="265" t="s">
        <v>205</v>
      </c>
      <c r="C223" s="265"/>
      <c r="D223" s="265"/>
      <c r="E223" s="73"/>
      <c r="F223" s="71"/>
      <c r="G223" s="71"/>
      <c r="H223" s="71">
        <f t="shared" si="0"/>
        <v>0</v>
      </c>
      <c r="I223" s="75"/>
      <c r="J223" s="71"/>
    </row>
    <row r="224" spans="1:10" ht="15.75">
      <c r="A224" s="74"/>
      <c r="B224" s="265" t="s">
        <v>190</v>
      </c>
      <c r="C224" s="265"/>
      <c r="D224" s="265"/>
      <c r="E224" s="73"/>
      <c r="F224" s="75">
        <v>659</v>
      </c>
      <c r="G224" s="75"/>
      <c r="H224" s="75">
        <f t="shared" si="0"/>
        <v>659</v>
      </c>
      <c r="I224" s="75"/>
      <c r="J224" s="75"/>
    </row>
    <row r="225" spans="1:10" ht="15.75">
      <c r="A225" s="95"/>
      <c r="B225" s="265"/>
      <c r="C225" s="265"/>
      <c r="D225" s="265"/>
      <c r="E225" s="73"/>
      <c r="F225" s="75"/>
      <c r="G225" s="75"/>
      <c r="H225" s="75"/>
      <c r="J225" s="96"/>
    </row>
    <row r="226" spans="1:10" ht="15.75" hidden="1">
      <c r="A226" s="74"/>
      <c r="B226" s="267" t="s">
        <v>191</v>
      </c>
      <c r="C226" s="267"/>
      <c r="D226" s="267"/>
      <c r="E226" s="73"/>
      <c r="F226" s="75"/>
      <c r="G226" s="75"/>
      <c r="H226" s="75"/>
      <c r="J226" s="96"/>
    </row>
    <row r="227" spans="1:10" ht="15.75" hidden="1">
      <c r="A227" s="74"/>
      <c r="B227" s="265" t="s">
        <v>192</v>
      </c>
      <c r="C227" s="265"/>
      <c r="D227" s="265"/>
      <c r="E227" s="73"/>
      <c r="F227" s="75">
        <v>0</v>
      </c>
      <c r="G227" s="75"/>
      <c r="H227" s="75">
        <v>0</v>
      </c>
      <c r="J227" s="96"/>
    </row>
    <row r="228" spans="1:10" ht="15.75" hidden="1">
      <c r="A228" s="74"/>
      <c r="B228" s="265" t="s">
        <v>197</v>
      </c>
      <c r="C228" s="265"/>
      <c r="D228" s="265"/>
      <c r="E228" s="73"/>
      <c r="F228" s="75"/>
      <c r="G228" s="75"/>
      <c r="H228" s="75"/>
      <c r="J228" s="96"/>
    </row>
    <row r="229" spans="1:10" ht="15.75" hidden="1">
      <c r="A229" s="74"/>
      <c r="B229" s="265" t="s">
        <v>156</v>
      </c>
      <c r="C229" s="265"/>
      <c r="D229" s="265"/>
      <c r="E229" s="73"/>
      <c r="F229" s="75">
        <v>715</v>
      </c>
      <c r="G229" s="75"/>
      <c r="H229" s="75">
        <f>F229</f>
        <v>715</v>
      </c>
      <c r="J229" s="96"/>
    </row>
    <row r="230" spans="1:10" ht="15.75" hidden="1">
      <c r="A230" s="97"/>
      <c r="B230" s="265" t="s">
        <v>193</v>
      </c>
      <c r="C230" s="265"/>
      <c r="D230" s="265"/>
      <c r="E230" s="73"/>
      <c r="F230" s="75">
        <v>0</v>
      </c>
      <c r="G230" s="75"/>
      <c r="H230" s="75">
        <v>0</v>
      </c>
      <c r="J230" s="96"/>
    </row>
    <row r="231" spans="1:10" ht="16.5" customHeight="1" hidden="1">
      <c r="A231" s="97"/>
      <c r="B231" s="82"/>
      <c r="C231" s="82"/>
      <c r="D231" s="82"/>
      <c r="E231" s="73"/>
      <c r="F231" s="75"/>
      <c r="G231" s="71"/>
      <c r="H231" s="75"/>
      <c r="J231" s="96"/>
    </row>
    <row r="232" spans="1:9" ht="33" customHeight="1">
      <c r="A232" s="98"/>
      <c r="B232" s="265" t="s">
        <v>280</v>
      </c>
      <c r="C232" s="265"/>
      <c r="D232" s="265"/>
      <c r="E232" s="265"/>
      <c r="F232" s="265"/>
      <c r="G232" s="265"/>
      <c r="H232" s="265"/>
      <c r="I232" s="265"/>
    </row>
    <row r="233" spans="1:9" ht="25.5" customHeight="1">
      <c r="A233" s="98"/>
      <c r="B233" s="82"/>
      <c r="C233" s="82"/>
      <c r="D233" s="82"/>
      <c r="E233" s="82"/>
      <c r="F233" s="82"/>
      <c r="G233" s="82"/>
      <c r="H233" s="82"/>
      <c r="I233" s="82"/>
    </row>
    <row r="234" spans="1:8" ht="15.75" customHeight="1">
      <c r="A234" s="99" t="s">
        <v>127</v>
      </c>
      <c r="B234" s="267" t="s">
        <v>128</v>
      </c>
      <c r="C234" s="267"/>
      <c r="D234" s="267"/>
      <c r="E234" s="73"/>
      <c r="F234" s="42"/>
      <c r="G234" s="42"/>
      <c r="H234" s="42"/>
    </row>
    <row r="235" spans="1:9" ht="32.25" customHeight="1">
      <c r="A235" s="42"/>
      <c r="B235" s="288" t="s">
        <v>281</v>
      </c>
      <c r="C235" s="288"/>
      <c r="D235" s="288"/>
      <c r="E235" s="288"/>
      <c r="F235" s="288"/>
      <c r="G235" s="288"/>
      <c r="H235" s="288"/>
      <c r="I235" s="288"/>
    </row>
    <row r="236" spans="1:8" ht="15.75">
      <c r="A236" s="42"/>
      <c r="B236" s="72"/>
      <c r="C236" s="42"/>
      <c r="D236" s="42"/>
      <c r="E236" s="73"/>
      <c r="F236" s="42"/>
      <c r="G236" s="42"/>
      <c r="H236" s="42"/>
    </row>
    <row r="237" spans="1:8" ht="15.75">
      <c r="A237" s="42"/>
      <c r="B237" s="72"/>
      <c r="C237" s="42"/>
      <c r="D237" s="42"/>
      <c r="E237" s="73"/>
      <c r="F237" s="42"/>
      <c r="G237" s="42"/>
      <c r="H237" s="42"/>
    </row>
    <row r="238" spans="1:8" ht="15.75">
      <c r="A238" s="42"/>
      <c r="B238" s="72"/>
      <c r="C238" s="42"/>
      <c r="D238" s="42"/>
      <c r="E238" s="73"/>
      <c r="F238" s="42"/>
      <c r="G238" s="42"/>
      <c r="H238" s="42"/>
    </row>
    <row r="239" spans="1:8" ht="15.75">
      <c r="A239" s="72"/>
      <c r="B239" s="265" t="s">
        <v>45</v>
      </c>
      <c r="C239" s="265"/>
      <c r="D239" s="265"/>
      <c r="E239" s="42"/>
      <c r="F239" s="42"/>
      <c r="G239" s="42"/>
      <c r="H239" s="42"/>
    </row>
    <row r="240" spans="1:8" ht="15.75">
      <c r="A240" s="72"/>
      <c r="B240" s="42"/>
      <c r="C240" s="42"/>
      <c r="D240" s="42"/>
      <c r="E240" s="42"/>
      <c r="F240" s="42"/>
      <c r="G240" s="42"/>
      <c r="H240" s="42"/>
    </row>
    <row r="241" spans="1:8" ht="15.75">
      <c r="A241" s="72"/>
      <c r="B241" s="138" t="s">
        <v>282</v>
      </c>
      <c r="C241" s="138"/>
      <c r="D241" s="138"/>
      <c r="E241" s="42"/>
      <c r="F241" s="42"/>
      <c r="G241" s="42"/>
      <c r="H241" s="42"/>
    </row>
    <row r="242" spans="1:8" ht="15.75">
      <c r="A242" s="72"/>
      <c r="B242" s="138" t="s">
        <v>152</v>
      </c>
      <c r="C242" s="138"/>
      <c r="D242" s="138"/>
      <c r="E242" s="42"/>
      <c r="F242" s="42"/>
      <c r="G242" s="42"/>
      <c r="H242" s="42"/>
    </row>
    <row r="243" spans="1:8" ht="15.75">
      <c r="A243" s="72"/>
      <c r="B243" s="138" t="s">
        <v>46</v>
      </c>
      <c r="C243" s="138"/>
      <c r="D243" s="138"/>
      <c r="E243" s="42"/>
      <c r="F243" s="42"/>
      <c r="G243" s="42"/>
      <c r="H243" s="42"/>
    </row>
    <row r="244" spans="1:8" ht="15.75">
      <c r="A244" s="72"/>
      <c r="B244" s="286" t="s">
        <v>283</v>
      </c>
      <c r="C244" s="286"/>
      <c r="D244" s="286"/>
      <c r="E244" s="42"/>
      <c r="F244" s="42"/>
      <c r="G244" s="42"/>
      <c r="H244" s="42"/>
    </row>
    <row r="245" spans="1:8" ht="15.75">
      <c r="A245" s="72"/>
      <c r="B245" s="72"/>
      <c r="C245" s="42"/>
      <c r="D245" s="42"/>
      <c r="E245" s="42"/>
      <c r="F245" s="42"/>
      <c r="G245" s="42"/>
      <c r="H245" s="42"/>
    </row>
    <row r="246" spans="1:8" ht="15.75">
      <c r="A246" s="72"/>
      <c r="B246" s="72"/>
      <c r="C246" s="42"/>
      <c r="D246" s="42"/>
      <c r="E246" s="42"/>
      <c r="F246" s="42"/>
      <c r="G246" s="42"/>
      <c r="H246" s="42"/>
    </row>
    <row r="247" spans="1:8" ht="15.75">
      <c r="A247" s="72"/>
      <c r="B247" s="72"/>
      <c r="C247" s="42"/>
      <c r="D247" s="42"/>
      <c r="E247" s="42"/>
      <c r="F247" s="42"/>
      <c r="G247" s="42"/>
      <c r="H247" s="42"/>
    </row>
    <row r="248" spans="1:8" ht="15.75">
      <c r="A248" s="72"/>
      <c r="B248" s="72"/>
      <c r="C248" s="42"/>
      <c r="D248" s="42"/>
      <c r="E248" s="42"/>
      <c r="F248" s="42"/>
      <c r="G248" s="42"/>
      <c r="H248" s="42"/>
    </row>
    <row r="249" spans="1:8" ht="15.75">
      <c r="A249" s="72"/>
      <c r="B249" s="72"/>
      <c r="C249" s="42"/>
      <c r="D249" s="42"/>
      <c r="E249" s="42"/>
      <c r="F249" s="42"/>
      <c r="G249" s="42"/>
      <c r="H249" s="42"/>
    </row>
    <row r="250" spans="1:8" ht="15.75">
      <c r="A250" s="72"/>
      <c r="B250" s="72"/>
      <c r="C250" s="42"/>
      <c r="D250" s="42"/>
      <c r="E250" s="42"/>
      <c r="F250" s="42"/>
      <c r="G250" s="42"/>
      <c r="H250" s="42"/>
    </row>
    <row r="251" spans="1:8" ht="15.75">
      <c r="A251" s="72"/>
      <c r="B251" s="72"/>
      <c r="C251" s="42"/>
      <c r="D251" s="42"/>
      <c r="E251" s="42"/>
      <c r="F251" s="42"/>
      <c r="G251" s="42"/>
      <c r="H251" s="42"/>
    </row>
    <row r="252" spans="1:8" ht="15.75">
      <c r="A252" s="72"/>
      <c r="B252" s="72"/>
      <c r="C252" s="42"/>
      <c r="D252" s="42"/>
      <c r="E252" s="42"/>
      <c r="F252" s="42"/>
      <c r="G252" s="42"/>
      <c r="H252" s="42"/>
    </row>
    <row r="253" spans="1:8" ht="15.75">
      <c r="A253" s="72"/>
      <c r="B253" s="72"/>
      <c r="C253" s="42"/>
      <c r="D253" s="42"/>
      <c r="E253" s="42"/>
      <c r="F253" s="42"/>
      <c r="G253" s="42"/>
      <c r="H253" s="42"/>
    </row>
    <row r="254" spans="1:8" ht="15.75">
      <c r="A254" s="72"/>
      <c r="B254" s="72"/>
      <c r="C254" s="42"/>
      <c r="D254" s="42"/>
      <c r="E254" s="42"/>
      <c r="F254" s="42"/>
      <c r="G254" s="42"/>
      <c r="H254" s="42"/>
    </row>
    <row r="255" spans="1:8" ht="15.75">
      <c r="A255" s="72"/>
      <c r="B255" s="72"/>
      <c r="C255" s="42"/>
      <c r="D255" s="42"/>
      <c r="E255" s="42"/>
      <c r="F255" s="42"/>
      <c r="G255" s="42"/>
      <c r="H255" s="42"/>
    </row>
    <row r="256" spans="1:8" ht="15.75">
      <c r="A256" s="72"/>
      <c r="B256" s="72"/>
      <c r="C256" s="42"/>
      <c r="D256" s="42"/>
      <c r="E256" s="42"/>
      <c r="F256" s="42"/>
      <c r="G256" s="42"/>
      <c r="H256" s="42"/>
    </row>
    <row r="257" spans="1:8" ht="15.75">
      <c r="A257" s="72"/>
      <c r="B257" s="72"/>
      <c r="C257" s="42"/>
      <c r="D257" s="42"/>
      <c r="E257" s="42"/>
      <c r="F257" s="42"/>
      <c r="G257" s="42"/>
      <c r="H257" s="42"/>
    </row>
    <row r="258" spans="1:8" ht="15.75">
      <c r="A258" s="72"/>
      <c r="B258" s="72"/>
      <c r="C258" s="42"/>
      <c r="D258" s="42"/>
      <c r="E258" s="42"/>
      <c r="F258" s="42"/>
      <c r="G258" s="42"/>
      <c r="H258" s="42"/>
    </row>
    <row r="259" spans="1:8" ht="15.75">
      <c r="A259" s="72"/>
      <c r="B259" s="72"/>
      <c r="C259" s="42"/>
      <c r="D259" s="42"/>
      <c r="E259" s="42"/>
      <c r="F259" s="42"/>
      <c r="G259" s="42"/>
      <c r="H259" s="42"/>
    </row>
    <row r="260" spans="1:8" ht="15.75">
      <c r="A260" s="72"/>
      <c r="B260" s="72"/>
      <c r="C260" s="42"/>
      <c r="D260" s="42"/>
      <c r="E260" s="42"/>
      <c r="F260" s="42"/>
      <c r="G260" s="42"/>
      <c r="H260" s="42"/>
    </row>
    <row r="261" spans="1:8" ht="15.75">
      <c r="A261" s="72"/>
      <c r="B261" s="72"/>
      <c r="C261" s="42"/>
      <c r="D261" s="42"/>
      <c r="E261" s="42"/>
      <c r="F261" s="42"/>
      <c r="G261" s="42"/>
      <c r="H261" s="42"/>
    </row>
    <row r="262" spans="1:8" ht="15.75">
      <c r="A262" s="72"/>
      <c r="B262" s="72"/>
      <c r="C262" s="42"/>
      <c r="D262" s="42"/>
      <c r="E262" s="42"/>
      <c r="F262" s="42"/>
      <c r="G262" s="42"/>
      <c r="H262" s="42"/>
    </row>
    <row r="263" spans="1:8" ht="15.75">
      <c r="A263" s="72"/>
      <c r="B263" s="72"/>
      <c r="C263" s="42"/>
      <c r="D263" s="42"/>
      <c r="E263" s="42"/>
      <c r="F263" s="42"/>
      <c r="G263" s="42"/>
      <c r="H263" s="42"/>
    </row>
    <row r="264" spans="1:8" ht="15.75">
      <c r="A264" s="72"/>
      <c r="B264" s="72"/>
      <c r="C264" s="42"/>
      <c r="D264" s="42"/>
      <c r="E264" s="42"/>
      <c r="F264" s="42"/>
      <c r="G264" s="42"/>
      <c r="H264" s="42"/>
    </row>
    <row r="265" spans="1:8" ht="15.75">
      <c r="A265" s="72"/>
      <c r="B265" s="72"/>
      <c r="C265" s="42"/>
      <c r="D265" s="42"/>
      <c r="E265" s="42"/>
      <c r="F265" s="42"/>
      <c r="G265" s="42"/>
      <c r="H265" s="42"/>
    </row>
    <row r="266" spans="1:8" ht="15.75">
      <c r="A266" s="72"/>
      <c r="B266" s="72"/>
      <c r="C266" s="42"/>
      <c r="D266" s="42"/>
      <c r="E266" s="42"/>
      <c r="F266" s="42"/>
      <c r="G266" s="42"/>
      <c r="H266" s="42"/>
    </row>
    <row r="267" spans="1:8" ht="15.75">
      <c r="A267" s="72"/>
      <c r="B267" s="72"/>
      <c r="C267" s="42"/>
      <c r="D267" s="42"/>
      <c r="E267" s="42"/>
      <c r="F267" s="42"/>
      <c r="G267" s="42"/>
      <c r="H267" s="42"/>
    </row>
    <row r="268" spans="1:8" ht="15.75">
      <c r="A268" s="72"/>
      <c r="B268" s="72"/>
      <c r="C268" s="42"/>
      <c r="D268" s="42"/>
      <c r="E268" s="42"/>
      <c r="F268" s="42"/>
      <c r="G268" s="42"/>
      <c r="H268" s="42"/>
    </row>
    <row r="269" spans="1:8" ht="15.75">
      <c r="A269" s="72"/>
      <c r="B269" s="72"/>
      <c r="C269" s="42"/>
      <c r="D269" s="42"/>
      <c r="E269" s="42"/>
      <c r="F269" s="42"/>
      <c r="G269" s="42"/>
      <c r="H269" s="42"/>
    </row>
    <row r="270" spans="1:8" ht="15.75">
      <c r="A270" s="72"/>
      <c r="B270" s="72"/>
      <c r="C270" s="42"/>
      <c r="D270" s="42"/>
      <c r="E270" s="42"/>
      <c r="F270" s="42"/>
      <c r="G270" s="42"/>
      <c r="H270" s="42"/>
    </row>
    <row r="271" spans="1:8" ht="15.75">
      <c r="A271" s="72"/>
      <c r="B271" s="72"/>
      <c r="C271" s="42"/>
      <c r="D271" s="42"/>
      <c r="E271" s="42"/>
      <c r="F271" s="42"/>
      <c r="G271" s="42"/>
      <c r="H271" s="42"/>
    </row>
    <row r="272" spans="1:8" ht="15.75">
      <c r="A272" s="72"/>
      <c r="B272" s="72"/>
      <c r="C272" s="42"/>
      <c r="D272" s="42"/>
      <c r="E272" s="42"/>
      <c r="F272" s="42"/>
      <c r="G272" s="42"/>
      <c r="H272" s="42"/>
    </row>
    <row r="273" spans="1:8" ht="15.75">
      <c r="A273" s="72"/>
      <c r="B273" s="72"/>
      <c r="C273" s="42"/>
      <c r="D273" s="42"/>
      <c r="E273" s="42"/>
      <c r="F273" s="42"/>
      <c r="G273" s="42"/>
      <c r="H273" s="42"/>
    </row>
    <row r="274" spans="1:8" ht="15.75">
      <c r="A274" s="72"/>
      <c r="B274" s="72"/>
      <c r="C274" s="42"/>
      <c r="D274" s="42"/>
      <c r="E274" s="42"/>
      <c r="F274" s="42"/>
      <c r="G274" s="42"/>
      <c r="H274" s="42"/>
    </row>
    <row r="275" spans="1:8" ht="15.75">
      <c r="A275" s="72"/>
      <c r="B275" s="72"/>
      <c r="C275" s="42"/>
      <c r="D275" s="42"/>
      <c r="E275" s="42"/>
      <c r="F275" s="42"/>
      <c r="G275" s="42"/>
      <c r="H275" s="42"/>
    </row>
    <row r="276" spans="1:8" ht="15.75">
      <c r="A276" s="72"/>
      <c r="B276" s="72"/>
      <c r="C276" s="42"/>
      <c r="D276" s="42"/>
      <c r="E276" s="42"/>
      <c r="F276" s="42"/>
      <c r="G276" s="42"/>
      <c r="H276" s="42"/>
    </row>
    <row r="277" spans="1:8" ht="15.75">
      <c r="A277" s="72"/>
      <c r="B277" s="72"/>
      <c r="C277" s="42"/>
      <c r="D277" s="42"/>
      <c r="E277" s="42"/>
      <c r="F277" s="42"/>
      <c r="G277" s="42"/>
      <c r="H277" s="42"/>
    </row>
    <row r="278" spans="1:8" ht="15.75">
      <c r="A278" s="72"/>
      <c r="B278" s="72"/>
      <c r="C278" s="42"/>
      <c r="D278" s="42"/>
      <c r="E278" s="42"/>
      <c r="F278" s="42"/>
      <c r="G278" s="42"/>
      <c r="H278" s="42"/>
    </row>
    <row r="279" spans="1:8" ht="15.75">
      <c r="A279" s="72"/>
      <c r="B279" s="72"/>
      <c r="C279" s="42"/>
      <c r="D279" s="42"/>
      <c r="E279" s="42"/>
      <c r="F279" s="42"/>
      <c r="G279" s="42"/>
      <c r="H279" s="42"/>
    </row>
    <row r="280" spans="1:8" ht="15.75">
      <c r="A280" s="72"/>
      <c r="B280" s="72"/>
      <c r="C280" s="42"/>
      <c r="D280" s="42"/>
      <c r="E280" s="42"/>
      <c r="F280" s="42"/>
      <c r="G280" s="42"/>
      <c r="H280" s="42"/>
    </row>
    <row r="281" spans="1:8" ht="15.75">
      <c r="A281" s="72"/>
      <c r="B281" s="72"/>
      <c r="C281" s="42"/>
      <c r="D281" s="42"/>
      <c r="E281" s="42"/>
      <c r="F281" s="42"/>
      <c r="G281" s="42"/>
      <c r="H281" s="42"/>
    </row>
    <row r="282" spans="1:8" ht="15.75">
      <c r="A282" s="72"/>
      <c r="B282" s="72"/>
      <c r="C282" s="42"/>
      <c r="D282" s="42"/>
      <c r="E282" s="42"/>
      <c r="F282" s="42"/>
      <c r="G282" s="42"/>
      <c r="H282" s="42"/>
    </row>
    <row r="283" spans="1:8" ht="15.75">
      <c r="A283" s="72"/>
      <c r="B283" s="72"/>
      <c r="C283" s="42"/>
      <c r="D283" s="42"/>
      <c r="E283" s="42"/>
      <c r="F283" s="42"/>
      <c r="G283" s="42"/>
      <c r="H283" s="42"/>
    </row>
    <row r="284" spans="1:8" ht="15.75">
      <c r="A284" s="72"/>
      <c r="B284" s="72"/>
      <c r="C284" s="42"/>
      <c r="D284" s="42"/>
      <c r="E284" s="42"/>
      <c r="F284" s="42"/>
      <c r="G284" s="42"/>
      <c r="H284" s="42"/>
    </row>
    <row r="285" spans="1:8" ht="15.75">
      <c r="A285" s="72"/>
      <c r="B285" s="72"/>
      <c r="C285" s="42"/>
      <c r="D285" s="42"/>
      <c r="E285" s="42"/>
      <c r="F285" s="42"/>
      <c r="G285" s="42"/>
      <c r="H285" s="42"/>
    </row>
    <row r="286" spans="1:8" ht="15.75">
      <c r="A286" s="72"/>
      <c r="B286" s="72"/>
      <c r="C286" s="42"/>
      <c r="D286" s="42"/>
      <c r="E286" s="42"/>
      <c r="F286" s="42"/>
      <c r="G286" s="42"/>
      <c r="H286" s="42"/>
    </row>
    <row r="287" spans="1:8" ht="15.75">
      <c r="A287" s="72"/>
      <c r="B287" s="72"/>
      <c r="C287" s="42"/>
      <c r="D287" s="42"/>
      <c r="E287" s="42"/>
      <c r="F287" s="42"/>
      <c r="G287" s="42"/>
      <c r="H287" s="42"/>
    </row>
    <row r="288" spans="1:8" ht="15.75">
      <c r="A288" s="72"/>
      <c r="B288" s="72"/>
      <c r="C288" s="42"/>
      <c r="D288" s="42"/>
      <c r="E288" s="42"/>
      <c r="F288" s="42"/>
      <c r="G288" s="42"/>
      <c r="H288" s="42"/>
    </row>
    <row r="289" spans="1:8" ht="15.75">
      <c r="A289" s="72"/>
      <c r="B289" s="72"/>
      <c r="C289" s="42"/>
      <c r="D289" s="42"/>
      <c r="E289" s="42"/>
      <c r="F289" s="42"/>
      <c r="G289" s="42"/>
      <c r="H289" s="42"/>
    </row>
    <row r="290" spans="1:8" ht="15.75">
      <c r="A290" s="72"/>
      <c r="B290" s="72"/>
      <c r="C290" s="42"/>
      <c r="D290" s="42"/>
      <c r="E290" s="42"/>
      <c r="F290" s="42"/>
      <c r="G290" s="42"/>
      <c r="H290" s="42"/>
    </row>
    <row r="291" spans="1:8" ht="15.75">
      <c r="A291" s="72"/>
      <c r="B291" s="72"/>
      <c r="C291" s="42"/>
      <c r="D291" s="42"/>
      <c r="E291" s="42"/>
      <c r="F291" s="42"/>
      <c r="G291" s="42"/>
      <c r="H291" s="42"/>
    </row>
    <row r="292" spans="1:8" ht="15.75">
      <c r="A292" s="72"/>
      <c r="B292" s="72"/>
      <c r="C292" s="42"/>
      <c r="D292" s="42"/>
      <c r="E292" s="42"/>
      <c r="F292" s="42"/>
      <c r="G292" s="42"/>
      <c r="H292" s="42"/>
    </row>
    <row r="293" spans="1:8" ht="15.75">
      <c r="A293" s="72"/>
      <c r="B293" s="72"/>
      <c r="C293" s="42"/>
      <c r="D293" s="42"/>
      <c r="E293" s="42"/>
      <c r="F293" s="42"/>
      <c r="G293" s="42"/>
      <c r="H293" s="42"/>
    </row>
    <row r="294" spans="1:8" ht="15.75">
      <c r="A294" s="72"/>
      <c r="B294" s="72"/>
      <c r="C294" s="42"/>
      <c r="D294" s="42"/>
      <c r="E294" s="42"/>
      <c r="F294" s="42"/>
      <c r="G294" s="42"/>
      <c r="H294" s="42"/>
    </row>
    <row r="295" spans="1:8" ht="15.75">
      <c r="A295" s="72"/>
      <c r="B295" s="72"/>
      <c r="C295" s="42"/>
      <c r="D295" s="42"/>
      <c r="E295" s="42"/>
      <c r="F295" s="42"/>
      <c r="G295" s="42"/>
      <c r="H295" s="42"/>
    </row>
    <row r="296" spans="1:8" ht="15.75">
      <c r="A296" s="72"/>
      <c r="B296" s="72"/>
      <c r="C296" s="42"/>
      <c r="D296" s="42"/>
      <c r="E296" s="42"/>
      <c r="F296" s="42"/>
      <c r="G296" s="42"/>
      <c r="H296" s="42"/>
    </row>
    <row r="297" spans="1:8" ht="15.75">
      <c r="A297" s="72"/>
      <c r="B297" s="72"/>
      <c r="C297" s="42"/>
      <c r="D297" s="42"/>
      <c r="E297" s="42"/>
      <c r="F297" s="42"/>
      <c r="G297" s="42"/>
      <c r="H297" s="42"/>
    </row>
    <row r="298" spans="1:8" ht="15.75">
      <c r="A298" s="72"/>
      <c r="B298" s="72"/>
      <c r="C298" s="42"/>
      <c r="D298" s="42"/>
      <c r="E298" s="42"/>
      <c r="F298" s="42"/>
      <c r="G298" s="42"/>
      <c r="H298" s="42"/>
    </row>
    <row r="299" spans="1:8" ht="15.75">
      <c r="A299" s="72"/>
      <c r="B299" s="72"/>
      <c r="C299" s="42"/>
      <c r="D299" s="42"/>
      <c r="E299" s="42"/>
      <c r="F299" s="42"/>
      <c r="G299" s="42"/>
      <c r="H299" s="42"/>
    </row>
    <row r="300" spans="1:8" ht="15.75">
      <c r="A300" s="72"/>
      <c r="B300" s="72"/>
      <c r="C300" s="42"/>
      <c r="D300" s="42"/>
      <c r="E300" s="42"/>
      <c r="F300" s="42"/>
      <c r="G300" s="42"/>
      <c r="H300" s="42"/>
    </row>
    <row r="301" spans="1:8" ht="15.75">
      <c r="A301" s="72"/>
      <c r="B301" s="72"/>
      <c r="C301" s="42"/>
      <c r="D301" s="42"/>
      <c r="E301" s="42"/>
      <c r="F301" s="42"/>
      <c r="G301" s="42"/>
      <c r="H301" s="42"/>
    </row>
    <row r="302" spans="1:8" ht="15.75">
      <c r="A302" s="72"/>
      <c r="B302" s="72"/>
      <c r="C302" s="42"/>
      <c r="D302" s="42"/>
      <c r="E302" s="42"/>
      <c r="F302" s="42"/>
      <c r="G302" s="42"/>
      <c r="H302" s="42"/>
    </row>
    <row r="303" spans="1:8" ht="15.75">
      <c r="A303" s="72"/>
      <c r="B303" s="72"/>
      <c r="C303" s="42"/>
      <c r="D303" s="42"/>
      <c r="E303" s="42"/>
      <c r="F303" s="42"/>
      <c r="G303" s="42"/>
      <c r="H303" s="42"/>
    </row>
    <row r="304" spans="1:8" ht="15.75">
      <c r="A304" s="72"/>
      <c r="B304" s="72"/>
      <c r="C304" s="42"/>
      <c r="D304" s="42"/>
      <c r="E304" s="42"/>
      <c r="F304" s="42"/>
      <c r="G304" s="42"/>
      <c r="H304" s="42"/>
    </row>
    <row r="305" spans="1:8" ht="15.75">
      <c r="A305" s="72"/>
      <c r="B305" s="72"/>
      <c r="C305" s="42"/>
      <c r="D305" s="42"/>
      <c r="E305" s="42"/>
      <c r="F305" s="42"/>
      <c r="G305" s="42"/>
      <c r="H305" s="42"/>
    </row>
    <row r="306" spans="1:8" ht="15.75">
      <c r="A306" s="72"/>
      <c r="B306" s="72"/>
      <c r="C306" s="42"/>
      <c r="D306" s="42"/>
      <c r="E306" s="42"/>
      <c r="F306" s="42"/>
      <c r="G306" s="42"/>
      <c r="H306" s="42"/>
    </row>
    <row r="307" spans="1:8" ht="15.75">
      <c r="A307" s="72"/>
      <c r="B307" s="72"/>
      <c r="C307" s="42"/>
      <c r="D307" s="42"/>
      <c r="E307" s="42"/>
      <c r="F307" s="42"/>
      <c r="G307" s="42"/>
      <c r="H307" s="42"/>
    </row>
    <row r="308" spans="1:8" ht="15.75">
      <c r="A308" s="72"/>
      <c r="B308" s="72"/>
      <c r="C308" s="42"/>
      <c r="D308" s="42"/>
      <c r="E308" s="42"/>
      <c r="F308" s="42"/>
      <c r="G308" s="42"/>
      <c r="H308" s="42"/>
    </row>
    <row r="309" spans="1:8" ht="15.75">
      <c r="A309" s="72"/>
      <c r="B309" s="72"/>
      <c r="C309" s="42"/>
      <c r="D309" s="42"/>
      <c r="E309" s="42"/>
      <c r="F309" s="42"/>
      <c r="G309" s="42"/>
      <c r="H309" s="42"/>
    </row>
    <row r="310" spans="1:5" ht="15.75">
      <c r="A310" s="72"/>
      <c r="B310" s="72"/>
      <c r="C310" s="42"/>
      <c r="D310" s="42"/>
      <c r="E310" s="42"/>
    </row>
    <row r="311" spans="2:5" ht="15.75">
      <c r="B311" s="72"/>
      <c r="C311" s="42"/>
      <c r="D311" s="42"/>
      <c r="E311" s="42"/>
    </row>
    <row r="312" spans="2:5" ht="15.75">
      <c r="B312" s="72"/>
      <c r="C312" s="42"/>
      <c r="D312" s="42"/>
      <c r="E312" s="42"/>
    </row>
    <row r="313" spans="2:5" ht="15.75">
      <c r="B313" s="72"/>
      <c r="C313" s="42"/>
      <c r="D313" s="42"/>
      <c r="E313" s="42"/>
    </row>
    <row r="314" ht="15.75">
      <c r="E314" s="42"/>
    </row>
    <row r="315" ht="15.75">
      <c r="E315" s="42"/>
    </row>
    <row r="316" ht="15.75">
      <c r="E316" s="42"/>
    </row>
    <row r="317" ht="15.75">
      <c r="E317" s="42"/>
    </row>
  </sheetData>
  <sheetProtection/>
  <mergeCells count="164">
    <mergeCell ref="H35:I35"/>
    <mergeCell ref="B36:D36"/>
    <mergeCell ref="B37:D37"/>
    <mergeCell ref="B38:D38"/>
    <mergeCell ref="C160:I161"/>
    <mergeCell ref="F142:G142"/>
    <mergeCell ref="H142:I142"/>
    <mergeCell ref="B146:I146"/>
    <mergeCell ref="B138:I138"/>
    <mergeCell ref="D143:E143"/>
    <mergeCell ref="B19:I19"/>
    <mergeCell ref="B30:I30"/>
    <mergeCell ref="B32:I32"/>
    <mergeCell ref="B41:I41"/>
    <mergeCell ref="B132:I132"/>
    <mergeCell ref="G103:H104"/>
    <mergeCell ref="D71:E71"/>
    <mergeCell ref="B91:H91"/>
    <mergeCell ref="G92:H93"/>
    <mergeCell ref="B74:C74"/>
    <mergeCell ref="C104:D104"/>
    <mergeCell ref="C95:D95"/>
    <mergeCell ref="B59:C59"/>
    <mergeCell ref="B115:I115"/>
    <mergeCell ref="B86:E86"/>
    <mergeCell ref="C96:D96"/>
    <mergeCell ref="C103:D103"/>
    <mergeCell ref="B76:C76"/>
    <mergeCell ref="B100:I100"/>
    <mergeCell ref="C99:D99"/>
    <mergeCell ref="B116:I116"/>
    <mergeCell ref="B17:I17"/>
    <mergeCell ref="B21:I21"/>
    <mergeCell ref="B22:I22"/>
    <mergeCell ref="B24:I24"/>
    <mergeCell ref="B25:I25"/>
    <mergeCell ref="B33:I33"/>
    <mergeCell ref="B34:C34"/>
    <mergeCell ref="C94:D94"/>
    <mergeCell ref="C92:D92"/>
    <mergeCell ref="B144:C144"/>
    <mergeCell ref="D144:E144"/>
    <mergeCell ref="F144:G144"/>
    <mergeCell ref="H144:I144"/>
    <mergeCell ref="B142:C142"/>
    <mergeCell ref="D142:E142"/>
    <mergeCell ref="F143:G143"/>
    <mergeCell ref="H143:I143"/>
    <mergeCell ref="B143:C143"/>
    <mergeCell ref="H71:K71"/>
    <mergeCell ref="J73:K73"/>
    <mergeCell ref="J72:K72"/>
    <mergeCell ref="B69:I69"/>
    <mergeCell ref="B70:H70"/>
    <mergeCell ref="B75:C75"/>
    <mergeCell ref="C93:D93"/>
    <mergeCell ref="B84:I84"/>
    <mergeCell ref="B52:H52"/>
    <mergeCell ref="B66:H66"/>
    <mergeCell ref="F71:G71"/>
    <mergeCell ref="B56:I56"/>
    <mergeCell ref="B58:C58"/>
    <mergeCell ref="B67:I67"/>
    <mergeCell ref="B55:H55"/>
    <mergeCell ref="B62:H62"/>
    <mergeCell ref="A8:I8"/>
    <mergeCell ref="A9:I9"/>
    <mergeCell ref="A10:I10"/>
    <mergeCell ref="A11:I11"/>
    <mergeCell ref="C12:H12"/>
    <mergeCell ref="B14:I14"/>
    <mergeCell ref="B28:I28"/>
    <mergeCell ref="B15:I15"/>
    <mergeCell ref="B45:H45"/>
    <mergeCell ref="B16:I16"/>
    <mergeCell ref="B48:H48"/>
    <mergeCell ref="C53:H53"/>
    <mergeCell ref="B49:I49"/>
    <mergeCell ref="B51:H51"/>
    <mergeCell ref="B44:H44"/>
    <mergeCell ref="B27:I27"/>
    <mergeCell ref="H34:I34"/>
    <mergeCell ref="H72:I72"/>
    <mergeCell ref="F73:G73"/>
    <mergeCell ref="H73:I73"/>
    <mergeCell ref="D73:E73"/>
    <mergeCell ref="B83:H83"/>
    <mergeCell ref="D72:E72"/>
    <mergeCell ref="F72:G72"/>
    <mergeCell ref="B80:H80"/>
    <mergeCell ref="B81:I81"/>
    <mergeCell ref="C193:E193"/>
    <mergeCell ref="C201:E201"/>
    <mergeCell ref="B129:C129"/>
    <mergeCell ref="B182:I182"/>
    <mergeCell ref="B130:C130"/>
    <mergeCell ref="B141:C141"/>
    <mergeCell ref="B140:C140"/>
    <mergeCell ref="D140:E140"/>
    <mergeCell ref="F140:G140"/>
    <mergeCell ref="H140:I140"/>
    <mergeCell ref="B244:D244"/>
    <mergeCell ref="B234:D234"/>
    <mergeCell ref="C194:E194"/>
    <mergeCell ref="B226:D226"/>
    <mergeCell ref="B219:E219"/>
    <mergeCell ref="B216:D216"/>
    <mergeCell ref="B218:D218"/>
    <mergeCell ref="B209:F209"/>
    <mergeCell ref="B235:I235"/>
    <mergeCell ref="B239:D239"/>
    <mergeCell ref="F141:G141"/>
    <mergeCell ref="H141:I141"/>
    <mergeCell ref="B178:I178"/>
    <mergeCell ref="D141:E141"/>
    <mergeCell ref="B134:H134"/>
    <mergeCell ref="B135:I135"/>
    <mergeCell ref="C148:I149"/>
    <mergeCell ref="C151:I152"/>
    <mergeCell ref="C155:I156"/>
    <mergeCell ref="C158:I159"/>
    <mergeCell ref="B124:D124"/>
    <mergeCell ref="B229:D229"/>
    <mergeCell ref="B230:D230"/>
    <mergeCell ref="B220:D220"/>
    <mergeCell ref="B221:D221"/>
    <mergeCell ref="B232:I232"/>
    <mergeCell ref="B217:D217"/>
    <mergeCell ref="C203:E203"/>
    <mergeCell ref="B131:D131"/>
    <mergeCell ref="B181:H181"/>
    <mergeCell ref="B119:H119"/>
    <mergeCell ref="B63:I63"/>
    <mergeCell ref="B167:H167"/>
    <mergeCell ref="B137:I137"/>
    <mergeCell ref="C98:D98"/>
    <mergeCell ref="B102:H102"/>
    <mergeCell ref="B128:D128"/>
    <mergeCell ref="C105:D105"/>
    <mergeCell ref="B114:I114"/>
    <mergeCell ref="B118:I118"/>
    <mergeCell ref="B228:D228"/>
    <mergeCell ref="B227:D227"/>
    <mergeCell ref="B225:D225"/>
    <mergeCell ref="B224:D224"/>
    <mergeCell ref="B223:D223"/>
    <mergeCell ref="B222:E222"/>
    <mergeCell ref="C106:D106"/>
    <mergeCell ref="B111:I111"/>
    <mergeCell ref="B122:H122"/>
    <mergeCell ref="C97:D97"/>
    <mergeCell ref="C109:D109"/>
    <mergeCell ref="C110:D110"/>
    <mergeCell ref="B120:H120"/>
    <mergeCell ref="C107:D107"/>
    <mergeCell ref="C108:D108"/>
    <mergeCell ref="B113:H113"/>
    <mergeCell ref="B163:I163"/>
    <mergeCell ref="C191:D191"/>
    <mergeCell ref="B177:H177"/>
    <mergeCell ref="B184:C184"/>
    <mergeCell ref="B172:C172"/>
    <mergeCell ref="B173:C173"/>
    <mergeCell ref="B168:H168"/>
  </mergeCells>
  <printOptions/>
  <pageMargins left="1.12992126" right="0.393700787401575" top="0.590551181102362" bottom="0.354330708661417" header="0.393700787401575" footer="0.196850393700787"/>
  <pageSetup cellComments="asDisplayed" fitToHeight="4" horizontalDpi="600" verticalDpi="600" orientation="portrait" scale="53" r:id="rId2"/>
  <headerFooter alignWithMargins="0">
    <oddFooter>&amp;CPage &amp;P of &amp;N</oddFooter>
  </headerFooter>
  <rowBreaks count="3" manualBreakCount="3">
    <brk id="67" max="10" man="1"/>
    <brk id="136" max="10" man="1"/>
    <brk id="208"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Fatihah Binti Md Fadzil</cp:lastModifiedBy>
  <cp:lastPrinted>2018-05-17T06:18:48Z</cp:lastPrinted>
  <dcterms:created xsi:type="dcterms:W3CDTF">2002-11-14T19:07:56Z</dcterms:created>
  <dcterms:modified xsi:type="dcterms:W3CDTF">2018-05-28T09:25:44Z</dcterms:modified>
  <cp:category/>
  <cp:version/>
  <cp:contentType/>
  <cp:contentStatus/>
</cp:coreProperties>
</file>